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 ContentType="image/ti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d.docs.live.net/1d5996ead3e6b42d/MZ Boek- en tekstprojecten/OPDRACHTEN/EnergieRijkHouten/Workshops/"/>
    </mc:Choice>
  </mc:AlternateContent>
  <xr:revisionPtr revIDLastSave="0" documentId="8_{C41B32F7-D3CE-4958-90B4-F6A3B379DC94}" xr6:coauthVersionLast="47" xr6:coauthVersionMax="47" xr10:uidLastSave="{00000000-0000-0000-0000-000000000000}"/>
  <bookViews>
    <workbookView xWindow="-110" yWindow="-110" windowWidth="19420" windowHeight="10300" xr2:uid="{D4D852DC-CFF5-4641-8837-F20F52D8AA21}"/>
  </bookViews>
  <sheets>
    <sheet name="Rekenblad" sheetId="1" r:id="rId1"/>
    <sheet name="Toelichting" sheetId="2" r:id="rId2"/>
    <sheet name="Energiestromen" sheetId="3" r:id="rId3"/>
  </sheets>
  <definedNames>
    <definedName name="_xlnm.Print_Area" localSheetId="2">Energiestromen!$A$1:$R$21</definedName>
    <definedName name="_xlnm.Print_Area" localSheetId="0">Rekenblad!$A$1:$P$30</definedName>
    <definedName name="_xlnm.Print_Area" localSheetId="1">Toelichting!$A$1:$B$23</definedName>
    <definedName name="cop" comment="De COP van de warmtepomp">Rekenblad!$L$6</definedName>
    <definedName name="direct" comment="Direct verbruikte zonne-energie (gratis)">Rekenblad!$L$5</definedName>
    <definedName name="eprijs" comment="De prijs van Elektra per kWh">Rekenblad!$G$4</definedName>
    <definedName name="gas" comment="Jaarverbruik Aardgas (aantal m3)">Rekenblad!$C$3</definedName>
    <definedName name="gasprijs" comment="Gasprijs per m3">Rekenblad!$C$4</definedName>
    <definedName name="hybe" comment="De verhouding tussen gas en elektra bij hybride systemen. Dit is het percentage Elektra">Rekenblad!$P$3</definedName>
    <definedName name="hybgas" comment="De verhouding tussen gas en elektra bij hybride systemen. Dit is het percentage Aardgas">Rekenblad!$O$3</definedName>
    <definedName name="ondgas" comment="Jaarlijs bedrg aan onderhoud gasketel">Rekenblad!$C$6</definedName>
    <definedName name="ppv" comment="Vermogen van één PV paneel (Wp = watt piek)">Rekenblad!$G$3</definedName>
    <definedName name="proce" comment="Percentage van de jaarlijks stijging van de prijs van Elektra">Rekenblad!$L$4</definedName>
    <definedName name="procgas" comment="Percentage van de jaarlijks stijging van de prijs van Aardgas">Rekenblad!$L$3</definedName>
    <definedName name="terugprijs" comment="De vergoeding die je ontvangt voor het terugleveren van Zonne-Energie">Rekenblad!$G$5</definedName>
    <definedName name="vaste" comment="De jaarlijkse vaste kosten van een elektra-aansluiting">Rekenblad!$G$6</definedName>
    <definedName name="vastgas" comment="De jaarlijkse vaste kosten van een gas-aansluiting">Rekenblad!$C$5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1" i="1" l="1"/>
  <c r="O26" i="1"/>
  <c r="P25" i="1"/>
  <c r="P24" i="1"/>
  <c r="P23" i="1"/>
  <c r="P22" i="1"/>
  <c r="P21" i="1"/>
  <c r="P20" i="1"/>
  <c r="P19" i="1"/>
  <c r="P18" i="1"/>
  <c r="P17" i="1"/>
  <c r="P16" i="1"/>
  <c r="P15" i="1"/>
  <c r="P14" i="1"/>
  <c r="P13" i="1"/>
  <c r="P12" i="1"/>
  <c r="O25" i="1"/>
  <c r="O24" i="1"/>
  <c r="O23" i="1"/>
  <c r="O22" i="1"/>
  <c r="O21" i="1"/>
  <c r="O20" i="1"/>
  <c r="O19" i="1"/>
  <c r="O18" i="1"/>
  <c r="O17" i="1"/>
  <c r="O16" i="1"/>
  <c r="O15" i="1"/>
  <c r="O14" i="1"/>
  <c r="O13" i="1"/>
  <c r="O12" i="1"/>
  <c r="O11" i="1"/>
  <c r="J25" i="1"/>
  <c r="J24" i="1"/>
  <c r="J23" i="1"/>
  <c r="J22" i="1"/>
  <c r="J21" i="1"/>
  <c r="J20" i="1"/>
  <c r="J19" i="1"/>
  <c r="J18" i="1"/>
  <c r="J17" i="1"/>
  <c r="J16" i="1"/>
  <c r="J15" i="1"/>
  <c r="J14" i="1"/>
  <c r="J13" i="1"/>
  <c r="M11" i="1"/>
  <c r="N11" i="1" s="1"/>
  <c r="N15" i="1"/>
  <c r="N16" i="1" s="1"/>
  <c r="N17" i="1" s="1"/>
  <c r="N18" i="1" s="1"/>
  <c r="N19" i="1" s="1"/>
  <c r="N20" i="1" s="1"/>
  <c r="N21" i="1" s="1"/>
  <c r="N22" i="1" s="1"/>
  <c r="N23" i="1" s="1"/>
  <c r="N24" i="1" s="1"/>
  <c r="N25" i="1" s="1"/>
  <c r="N14" i="1"/>
  <c r="N13" i="1"/>
  <c r="L13" i="1"/>
  <c r="L14" i="1" s="1"/>
  <c r="L15" i="1" s="1"/>
  <c r="L16" i="1" s="1"/>
  <c r="L17" i="1" s="1"/>
  <c r="L18" i="1" s="1"/>
  <c r="L19" i="1" s="1"/>
  <c r="L20" i="1" s="1"/>
  <c r="L21" i="1" s="1"/>
  <c r="L22" i="1" s="1"/>
  <c r="L23" i="1" s="1"/>
  <c r="L24" i="1" s="1"/>
  <c r="L25" i="1" s="1"/>
  <c r="L12" i="1"/>
  <c r="L11" i="1"/>
  <c r="F11" i="1"/>
  <c r="F12" i="1" s="1"/>
  <c r="D13" i="1"/>
  <c r="D14" i="1" s="1"/>
  <c r="D15" i="1" s="1"/>
  <c r="D16" i="1" s="1"/>
  <c r="D17" i="1" s="1"/>
  <c r="D18" i="1" s="1"/>
  <c r="D19" i="1" s="1"/>
  <c r="D20" i="1" s="1"/>
  <c r="D21" i="1" s="1"/>
  <c r="D22" i="1" s="1"/>
  <c r="D23" i="1" s="1"/>
  <c r="D24" i="1" s="1"/>
  <c r="D25" i="1" s="1"/>
  <c r="D12" i="1"/>
  <c r="D11" i="1"/>
  <c r="C25" i="1"/>
  <c r="C24" i="1"/>
  <c r="C23" i="1"/>
  <c r="C22" i="1"/>
  <c r="C21" i="1"/>
  <c r="C20" i="1"/>
  <c r="C19" i="1"/>
  <c r="C18" i="1"/>
  <c r="C17" i="1"/>
  <c r="C16" i="1"/>
  <c r="C15" i="1"/>
  <c r="C14" i="1"/>
  <c r="C13" i="1"/>
  <c r="C12" i="1"/>
  <c r="C11" i="1"/>
  <c r="O6" i="1"/>
  <c r="O4" i="1"/>
  <c r="P3" i="1"/>
  <c r="O5" i="1" s="1"/>
  <c r="A28" i="1" a="1"/>
  <c r="A28" i="1" s="1"/>
  <c r="C29" i="1"/>
  <c r="A29" i="1"/>
  <c r="P26" i="1" l="1"/>
  <c r="M12" i="1"/>
  <c r="M13" i="1" s="1"/>
  <c r="M14" i="1" s="1"/>
  <c r="M15" i="1" s="1"/>
  <c r="M16" i="1" s="1"/>
  <c r="M17" i="1" s="1"/>
  <c r="M18" i="1" s="1"/>
  <c r="M19" i="1" s="1"/>
  <c r="M20" i="1" s="1"/>
  <c r="M21" i="1" s="1"/>
  <c r="M22" i="1" s="1"/>
  <c r="M23" i="1" s="1"/>
  <c r="M24" i="1" s="1"/>
  <c r="M25" i="1" s="1"/>
  <c r="G12" i="1"/>
  <c r="F13" i="1"/>
  <c r="G11" i="1"/>
  <c r="H11" i="1"/>
  <c r="I13" i="1"/>
  <c r="I14" i="1" s="1"/>
  <c r="I15" i="1" s="1"/>
  <c r="I16" i="1" s="1"/>
  <c r="I17" i="1" s="1"/>
  <c r="I18" i="1" s="1"/>
  <c r="I19" i="1" s="1"/>
  <c r="I20" i="1" s="1"/>
  <c r="I21" i="1" s="1"/>
  <c r="I22" i="1" s="1"/>
  <c r="I23" i="1" s="1"/>
  <c r="I24" i="1" s="1"/>
  <c r="I25" i="1" s="1"/>
  <c r="L26" i="1"/>
  <c r="B12" i="1"/>
  <c r="B13" i="1" s="1"/>
  <c r="B14" i="1" s="1"/>
  <c r="B15" i="1" s="1"/>
  <c r="B16" i="1" s="1"/>
  <c r="B17" i="1" s="1"/>
  <c r="B18" i="1" s="1"/>
  <c r="B19" i="1" s="1"/>
  <c r="B20" i="1" s="1"/>
  <c r="B21" i="1" s="1"/>
  <c r="B22" i="1" s="1"/>
  <c r="B23" i="1" s="1"/>
  <c r="B24" i="1" s="1"/>
  <c r="B25" i="1" s="1"/>
  <c r="A12" i="1"/>
  <c r="A13" i="1" s="1"/>
  <c r="A14" i="1" s="1"/>
  <c r="A15" i="1" s="1"/>
  <c r="A16" i="1" s="1"/>
  <c r="A17" i="1" s="1"/>
  <c r="A18" i="1" s="1"/>
  <c r="A19" i="1" s="1"/>
  <c r="A20" i="1" s="1"/>
  <c r="A21" i="1" s="1"/>
  <c r="A22" i="1" s="1"/>
  <c r="A23" i="1" s="1"/>
  <c r="A24" i="1" s="1"/>
  <c r="A25" i="1" s="1"/>
  <c r="H12" i="1" l="1"/>
  <c r="F14" i="1"/>
  <c r="G13" i="1"/>
  <c r="N12" i="1"/>
  <c r="N26" i="1" s="1"/>
  <c r="I11" i="1"/>
  <c r="J11" i="1" s="1"/>
  <c r="E11" i="1"/>
  <c r="F15" i="1" l="1"/>
  <c r="G14" i="1"/>
  <c r="H13" i="1"/>
  <c r="I12" i="1"/>
  <c r="I26" i="1" s="1"/>
  <c r="E25" i="1"/>
  <c r="E17" i="1"/>
  <c r="E19" i="1"/>
  <c r="D26" i="1"/>
  <c r="E21" i="1"/>
  <c r="E20" i="1"/>
  <c r="E16" i="1"/>
  <c r="E15" i="1"/>
  <c r="E13" i="1"/>
  <c r="E14" i="1"/>
  <c r="E24" i="1"/>
  <c r="E23" i="1"/>
  <c r="E12" i="1"/>
  <c r="E22" i="1"/>
  <c r="E18" i="1"/>
  <c r="J12" i="1" l="1"/>
  <c r="H14" i="1"/>
  <c r="F16" i="1"/>
  <c r="G15" i="1"/>
  <c r="M26" i="1"/>
  <c r="H15" i="1" l="1"/>
  <c r="F17" i="1"/>
  <c r="G16" i="1"/>
  <c r="H16" i="1" l="1"/>
  <c r="F18" i="1"/>
  <c r="G17" i="1"/>
  <c r="F19" i="1" l="1"/>
  <c r="G18" i="1"/>
  <c r="H17" i="1"/>
  <c r="F20" i="1" l="1"/>
  <c r="G19" i="1"/>
  <c r="H18" i="1"/>
  <c r="H19" i="1" l="1"/>
  <c r="F21" i="1"/>
  <c r="G20" i="1"/>
  <c r="F22" i="1" l="1"/>
  <c r="G21" i="1"/>
  <c r="H20" i="1"/>
  <c r="H21" i="1" l="1"/>
  <c r="F23" i="1"/>
  <c r="G22" i="1"/>
  <c r="F24" i="1" l="1"/>
  <c r="G23" i="1"/>
  <c r="H22" i="1"/>
  <c r="H23" i="1" l="1"/>
  <c r="F25" i="1"/>
  <c r="G24" i="1"/>
  <c r="G25" i="1" l="1"/>
  <c r="F26" i="1"/>
  <c r="H24" i="1"/>
  <c r="E26" i="1"/>
  <c r="H25" i="1" l="1"/>
  <c r="H26" i="1" l="1"/>
  <c r="K18" i="1"/>
  <c r="K14" i="1"/>
  <c r="K16" i="1"/>
  <c r="K22" i="1"/>
  <c r="K13" i="1"/>
  <c r="K21" i="1"/>
  <c r="K19" i="1"/>
  <c r="K12" i="1"/>
  <c r="K15" i="1"/>
  <c r="K17" i="1"/>
  <c r="K24" i="1"/>
  <c r="K20" i="1"/>
  <c r="K23" i="1"/>
  <c r="K11" i="1"/>
  <c r="K25" i="1" l="1"/>
  <c r="J26" i="1"/>
  <c r="G26" i="1"/>
  <c r="K26"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<sst xmlns="http://schemas.openxmlformats.org/spreadsheetml/2006/main" count="106" uniqueCount="82">
  <si>
    <t>Aardgas:</t>
  </si>
  <si>
    <t>Huidig verbruik:</t>
  </si>
  <si>
    <t>Prijs aardgas:</t>
  </si>
  <si>
    <t>Vaste Kosten:</t>
  </si>
  <si>
    <t>m3 / jaar</t>
  </si>
  <si>
    <t>per m3</t>
  </si>
  <si>
    <t>per jaar</t>
  </si>
  <si>
    <t>Elektra:</t>
  </si>
  <si>
    <t>Kosten Elektra</t>
  </si>
  <si>
    <t>per kWh</t>
  </si>
  <si>
    <t>Glazen Bol:</t>
  </si>
  <si>
    <t>Rekenwaarden:</t>
  </si>
  <si>
    <t>Wp</t>
  </si>
  <si>
    <t>PV paneel:</t>
  </si>
  <si>
    <t>COP van WP:</t>
  </si>
  <si>
    <t>Direct WP uit PV:</t>
  </si>
  <si>
    <t>Stijging Gas per jaar:</t>
  </si>
  <si>
    <t>Jaar</t>
  </si>
  <si>
    <t>Vast G+E</t>
  </si>
  <si>
    <t>Verbruik</t>
  </si>
  <si>
    <t>Totaal G</t>
  </si>
  <si>
    <t>Gas Hybride</t>
  </si>
  <si>
    <t>Hybride Gas/Elektr.</t>
  </si>
  <si>
    <t>Totaal E</t>
  </si>
  <si>
    <t>Gas+Elek.</t>
  </si>
  <si>
    <t>Onderh + Reparatie</t>
  </si>
  <si>
    <t>Totaal</t>
  </si>
  <si>
    <t>Terug</t>
  </si>
  <si>
    <t>Je huidige gasverbruik met gasgestookte CV ketel. In m3 per jaar (kijk op je jaarlijkse energienota)</t>
  </si>
  <si>
    <t>Een warmptepomp werkt met een hoog rendement. Een gangbare rekenwaarde is een COP van 4. Dat is een rendement van 400%</t>
  </si>
  <si>
    <t>Wat is het piekvermogen (Wp) per paneel? Dit getal * het aantal panelen is het totale (piek) vermogen. Als indicatie voor de jaaropbrengst</t>
  </si>
  <si>
    <t>Vooral een CV ketel is gevoelig voor onderhoud. Onderhoud dient jaarlijks door een gecertificeerd bedrijf te worden uitgevoerd. Een warmtepomp heeft nauwelijks onderhoud nodig.</t>
  </si>
  <si>
    <t>De huidige prijs per kWh aan elektra. Deze prijzen kunnen fors verschillen per energieleverancier.</t>
  </si>
  <si>
    <t>Welk bedrag ontvang je voor de teruggeleverde elektrische energie per kWh. Dit bedrag ontvang je als salderen niet (meer) mogelijk is.</t>
  </si>
  <si>
    <t>Vaste kosten voor Elektra die onafhankelijk van het verbruik in rekening gebracht worden. Er zijn forse verschillen per leverancier.</t>
  </si>
  <si>
    <t>De huidige prijs per m3 aardgas. De prijzen kunnen fors verschillen per energieleverancier. De kosten voor aardgas zullen sneller stijgen dan die voor elektra.</t>
  </si>
  <si>
    <t>Stijging Elek per jaar:</t>
  </si>
  <si>
    <t>Welk percentage van de opgewekte zonne-energie wordt direct door de warmtepomp gebruikt? Dus niet teruggeleverd.</t>
  </si>
  <si>
    <t>Gaskosten</t>
  </si>
  <si>
    <t>Vast recht voor een gasaansluiting die onafhankelijk van het verbruik in rekening gebracht worden. Er zijn forse verschillen per leverancier.
In de sectie "Niets Doen" zijn ook de vaste kosten voor Elektra opgenomen.</t>
  </si>
  <si>
    <t>Kosten Elektra:</t>
  </si>
  <si>
    <t>Energiekosten na 15 jaar:</t>
  </si>
  <si>
    <t>Zonder Salderen na 1-1-2027</t>
  </si>
  <si>
    <t>Onderh + Rep:</t>
  </si>
  <si>
    <t>Stuks</t>
  </si>
  <si>
    <t>Opbr. Terugleveren:</t>
  </si>
  <si>
    <t>Alleen aardgas</t>
  </si>
  <si>
    <t>Met Sald.</t>
  </si>
  <si>
    <t>Opbrengst Terugleveren</t>
  </si>
  <si>
    <t>Vaste Kosten Gas:</t>
  </si>
  <si>
    <t>Vaste Kosten Elektra:</t>
  </si>
  <si>
    <t>Deze stijging is het percentage dat boven op de inflatie jaarlijks op de gasprijs komt. Zowel op de vaste als de variabele kosten.</t>
  </si>
  <si>
    <t>Deze stijging is het percentage dat boven op de inflatie jaarlijks op de kWh prijs van Elektra komt. Zowel op de vaste als de variabele kosten.</t>
  </si>
  <si>
    <t>Hybride Gas/Elek.</t>
  </si>
  <si>
    <t>Af te lezen op omvormer (App)</t>
  </si>
  <si>
    <t>Uit te rekenen: 2 = 1 - 3</t>
  </si>
  <si>
    <t>5a</t>
  </si>
  <si>
    <t>5b</t>
  </si>
  <si>
    <t>Af te lezen op warmtepomp (App)</t>
  </si>
  <si>
    <t>Uit te rekenen: 5 = 2 + 4</t>
  </si>
  <si>
    <t>Uit te rekenen: 5a = 5 - 5b</t>
  </si>
  <si>
    <t>Af te lezen op App energieleverancier</t>
  </si>
  <si>
    <t>Hybride Warmtepomp (G + E) + voldoende PV</t>
  </si>
  <si>
    <t>PV paneel</t>
  </si>
  <si>
    <t>Min # PV v Elek. WP:</t>
  </si>
  <si>
    <t>Min # PV v Hyb. WP:</t>
  </si>
  <si>
    <t>Milieu Centraal rekent voor de jaren 2025-2040 met een gasprijs van 1,45 euro per kuub (m3) gas, en 25 cent voor een kilowattuur stroom. 
Dit is de gemiddelde gas- en stroomprijs die voor deze jaren wordt verwacht.</t>
  </si>
  <si>
    <t>Min aantal PV-panelen voor een volledig elektrische WP:</t>
  </si>
  <si>
    <t>Min aantal PV-panelen voor een hybride verwarming:</t>
  </si>
  <si>
    <r>
      <rPr>
        <b/>
        <sz val="10"/>
        <rFont val="Calibri"/>
        <family val="2"/>
        <scheme val="minor"/>
      </rPr>
      <t>Doel</t>
    </r>
    <r>
      <rPr>
        <sz val="10"/>
        <rFont val="Calibri"/>
        <family val="2"/>
        <scheme val="minor"/>
      </rPr>
      <t xml:space="preserve"> </t>
    </r>
    <r>
      <rPr>
        <sz val="10"/>
        <color theme="0"/>
        <rFont val="Calibri"/>
        <family val="2"/>
        <scheme val="minor"/>
      </rPr>
      <t xml:space="preserve">van deze rekenhulp is: financieel houvast bieden bij de beslissing om een CV ketel te vervangen.
</t>
    </r>
    <r>
      <rPr>
        <b/>
        <sz val="10"/>
        <rFont val="Calibri"/>
        <family val="2"/>
        <scheme val="minor"/>
      </rPr>
      <t>Gebruik</t>
    </r>
    <r>
      <rPr>
        <sz val="10"/>
        <color theme="0"/>
        <rFont val="Calibri"/>
        <family val="2"/>
        <scheme val="minor"/>
      </rPr>
      <t xml:space="preserve"> van deze rekenhulp: vul bovenaan in de groene vakken je verwachtingen/voorspellingen in en bekijk onderaan in de paarse vakken de financiële uitwerking na 15 jaar. Op het tweede tabblad vind je toelichting op de betekenis van de groene vakken.
</t>
    </r>
    <r>
      <rPr>
        <b/>
        <sz val="10"/>
        <rFont val="Calibri"/>
        <family val="2"/>
        <scheme val="minor"/>
      </rPr>
      <t>Waarschuwing</t>
    </r>
    <r>
      <rPr>
        <sz val="10"/>
        <color theme="0"/>
        <rFont val="Calibri"/>
        <family val="2"/>
        <scheme val="minor"/>
      </rPr>
      <t xml:space="preserve">: de resultaten onderaan lijken zeer nauwkeurig, maar bedenk: ze zijn net zo veel - of net zo weinig - waard als de voorspellingen die je bovenaan hebt ingevuld.
</t>
    </r>
    <r>
      <rPr>
        <b/>
        <sz val="10"/>
        <rFont val="Calibri"/>
        <family val="2"/>
        <scheme val="minor"/>
      </rPr>
      <t>Disclaimer:</t>
    </r>
    <r>
      <rPr>
        <sz val="10"/>
        <color theme="0"/>
        <rFont val="Calibri"/>
        <family val="2"/>
        <scheme val="minor"/>
      </rPr>
      <t xml:space="preserve"> deze rekenhulp is zorgvuldig gemaakt, maar EnergieRijk Houten is niet aansprakelijk voor onverhoopte fouten.</t>
    </r>
  </si>
  <si>
    <t>Het omrekenen van m3 gas naar kWh: Eén m3 Gronings aardgas bevat ca 10 kWh aan energie.  Tussen 35,17 MJ/m³ en 31,65 MJ/m³. 
1J = 1 Ws. 1 uur = 3.600 s.</t>
  </si>
  <si>
    <t xml:space="preserve">Wat is de verhouding tussen gas- en elektraverbruik bij een hybride oplossing. Ca 20% is voor het verwarmen van tapwater.
Daar komen nog de koude winterdagen met gas-bijstook bij. </t>
  </si>
  <si>
    <t>Heb je voldoende PV (zonne)panelen om het verbruik aan elektra van de volledig elektrische warmtepomp te compenseren?  
Dit is een resultaatveld. Let op het aantal en het vermogen per paneel.</t>
  </si>
  <si>
    <t>Heb je voldoende PV (zonne)panelen om het verbruik aan elektra van de hybride warmtepomp te compenseren?  
Dit is een resultaatveld. Let op het aantal en het vermogen per paneel.</t>
  </si>
  <si>
    <t>WEQ:</t>
  </si>
  <si>
    <t>GJ/jr</t>
  </si>
  <si>
    <t>Elektra Hybride zonder Sald.</t>
  </si>
  <si>
    <t>De berekeningen op het rekenblad hebben alleen betrekking op de energiestromen 2, 3 , 4 en 5b. 
Het uitgangspunt is dat er net zoveel zonne-energie wordt opgewekt als door de WP wordt verbruikt</t>
  </si>
  <si>
    <t>Een inschatting van de hoeveelheid warmte die nodig is om een woning van verwarming en warm water te voorzien.
Soms wordt dit gedeeld door 27 om het als verhoudingsgetal voor een vergelijking tussen woningen te gebruiken.</t>
  </si>
  <si>
    <t>ZLT-net</t>
  </si>
  <si>
    <t>All-Elektric WP + voldoende PV</t>
  </si>
  <si>
    <t>Bron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</si>
</sst>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quot;€&quot;\ #,##0"/>
    <numFmt numFmtId="165" formatCode="&quot;€&quot;\ #,##0.00"/>
    <numFmt numFmtId="166" formatCode="0.0"/>
    <numFmt numFmtId="167" formatCode="0.0%"/>
    <numFmt numFmtId="168" formatCode="[$]hh:mm;@" x16r2:formatCode16="[$-en-NL,1]hh:mm;@"/>
  </numFmts>
  <fonts count="26" x14ac:knownFonts="1">
    <font>
      <sz val="11"/>
      <color theme="1"/>
      <name val="Calibri"/>
      <family val="2"/>
      <scheme val="minor"/>
    </font>
    <font>
      <b/>
      <sz val="11"/>
      <color theme="1"/>
      <name val="Calibri"/>
      <family val="2"/>
      <scheme val="minor"/>
    </font>
    <font>
      <sz val="12"/>
      <color theme="1"/>
      <name val="Arial"/>
      <family val="2"/>
    </font>
    <font>
      <b/>
      <sz val="11"/>
      <color rgb="FF00B050"/>
      <name val="Calibri"/>
      <family val="2"/>
      <scheme val="minor"/>
    </font>
    <font>
      <sz val="11"/>
      <color rgb="FF000118"/>
      <name val="Calibri"/>
      <family val="2"/>
      <scheme val="minor"/>
    </font>
    <font>
      <b/>
      <sz val="20"/>
      <color rgb="FFFF0000"/>
      <name val="Calibri"/>
      <family val="2"/>
      <scheme val="minor"/>
    </font>
    <font>
      <b/>
      <sz val="11"/>
      <color rgb="FFFF0000"/>
      <name val="Calibri"/>
      <family val="2"/>
      <scheme val="minor"/>
    </font>
    <font>
      <b/>
      <sz val="20"/>
      <color theme="4"/>
      <name val="Calibri"/>
      <family val="2"/>
      <scheme val="minor"/>
    </font>
    <font>
      <b/>
      <sz val="11"/>
      <color theme="4"/>
      <name val="Calibri"/>
      <family val="2"/>
      <scheme val="minor"/>
    </font>
    <font>
      <b/>
      <sz val="20"/>
      <color rgb="FF7030A0"/>
      <name val="Calibri"/>
      <family val="2"/>
      <scheme val="minor"/>
    </font>
    <font>
      <b/>
      <sz val="11"/>
      <color rgb="FF7030A0"/>
      <name val="Calibri"/>
      <family val="2"/>
      <scheme val="minor"/>
    </font>
    <font>
      <b/>
      <sz val="20"/>
      <color rgb="FF00B050"/>
      <name val="Calibri"/>
      <family val="2"/>
      <scheme val="minor"/>
    </font>
    <font>
      <b/>
      <sz val="20"/>
      <color theme="5"/>
      <name val="Calibri"/>
      <family val="2"/>
      <scheme val="minor"/>
    </font>
    <font>
      <b/>
      <sz val="11"/>
      <color theme="5"/>
      <name val="Calibri"/>
      <family val="2"/>
      <scheme val="minor"/>
    </font>
    <font>
      <sz val="10"/>
      <color theme="0"/>
      <name val="Calibri"/>
      <family val="2"/>
      <scheme val="minor"/>
    </font>
    <font>
      <sz val="16"/>
      <color theme="0"/>
      <name val="Calibri"/>
      <family val="2"/>
      <scheme val="minor"/>
    </font>
    <font>
      <sz val="10"/>
      <name val="Calibri"/>
      <family val="2"/>
      <scheme val="minor"/>
    </font>
    <font>
      <b/>
      <sz val="10"/>
      <name val="Calibri"/>
      <family val="2"/>
      <scheme val="minor"/>
    </font>
    <font>
      <b/>
      <u/>
      <sz val="12"/>
      <color theme="1"/>
      <name val="Arial"/>
      <family val="2"/>
    </font>
    <font>
      <b/>
      <u/>
      <sz val="11"/>
      <color theme="1"/>
      <name val="Calibri"/>
      <family val="2"/>
      <scheme val="minor"/>
    </font>
    <font>
      <b/>
      <sz val="11"/>
      <color rgb="FFFFFF00"/>
      <name val="Calibri"/>
      <family val="2"/>
      <scheme val="minor"/>
    </font>
    <font>
      <b/>
      <sz val="20"/>
      <color theme="1"/>
      <name val="Calibri"/>
      <family val="2"/>
      <scheme val="minor"/>
    </font>
    <font>
      <sz val="12"/>
      <color rgb="FF0070C0"/>
      <name val="Arial"/>
      <family val="2"/>
    </font>
    <font>
      <sz val="11"/>
      <color rgb="FF0070C0"/>
      <name val="Calibri"/>
      <family val="2"/>
      <scheme val="minor"/>
    </font>
    <font>
      <b/>
      <sz val="11"/>
      <color rgb="FF0070C0"/>
      <name val="Calibri"/>
      <family val="2"/>
      <scheme val="minor"/>
    </font>
    <font>
      <sz val="18"/>
      <color theme="1"/>
      <name val="Calibri"/>
      <family val="2"/>
      <scheme val="minor"/>
    </font>
  </fonts>
  <fills count="10">
    <fill>
      <patternFill patternType="none"/>
    </fill>
    <fill>
      <patternFill patternType="gray125"/>
    </fill>
    <fill>
      <patternFill patternType="solid">
        <fgColor theme="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7030A0"/>
        <bgColor indexed="64"/>
      </patternFill>
    </fill>
    <fill>
      <patternFill patternType="solid">
        <fgColor theme="0" tint="-4.9989318521683403E-2"/>
        <bgColor indexed="64"/>
      </patternFill>
    </fill>
    <fill>
      <patternFill patternType="solid">
        <fgColor theme="5" tint="0.79998168889431442"/>
        <bgColor indexed="64"/>
      </patternFill>
    </fill>
  </fills>
  <borders count="88">
    <border>
      <left/>
      <right/>
      <top/>
      <bottom/>
      <diagonal/>
    </border>
    <border>
      <left style="thick">
        <color rgb="FF0070C0"/>
      </left>
      <right/>
      <top style="thick">
        <color rgb="FF0070C0"/>
      </top>
      <bottom/>
      <diagonal/>
    </border>
    <border>
      <left/>
      <right/>
      <top style="thick">
        <color rgb="FF0070C0"/>
      </top>
      <bottom/>
      <diagonal/>
    </border>
    <border>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hair">
        <color rgb="FF0070C0"/>
      </right>
      <top style="thick">
        <color rgb="FF0070C0"/>
      </top>
      <bottom style="hair">
        <color rgb="FF0070C0"/>
      </bottom>
      <diagonal/>
    </border>
    <border>
      <left style="hair">
        <color rgb="FF0070C0"/>
      </left>
      <right style="hair">
        <color rgb="FF0070C0"/>
      </right>
      <top style="thick">
        <color rgb="FF0070C0"/>
      </top>
      <bottom style="hair">
        <color rgb="FF0070C0"/>
      </bottom>
      <diagonal/>
    </border>
    <border>
      <left style="hair">
        <color rgb="FF0070C0"/>
      </left>
      <right style="thick">
        <color rgb="FF0070C0"/>
      </right>
      <top style="thick">
        <color rgb="FF0070C0"/>
      </top>
      <bottom style="hair">
        <color rgb="FF0070C0"/>
      </bottom>
      <diagonal/>
    </border>
    <border>
      <left style="thick">
        <color rgb="FF0070C0"/>
      </left>
      <right style="hair">
        <color rgb="FF0070C0"/>
      </right>
      <top style="hair">
        <color rgb="FF0070C0"/>
      </top>
      <bottom style="hair">
        <color rgb="FF0070C0"/>
      </bottom>
      <diagonal/>
    </border>
    <border>
      <left style="hair">
        <color rgb="FF0070C0"/>
      </left>
      <right style="hair">
        <color rgb="FF0070C0"/>
      </right>
      <top style="hair">
        <color rgb="FF0070C0"/>
      </top>
      <bottom style="hair">
        <color rgb="FF0070C0"/>
      </bottom>
      <diagonal/>
    </border>
    <border>
      <left style="hair">
        <color rgb="FF0070C0"/>
      </left>
      <right style="thick">
        <color rgb="FF0070C0"/>
      </right>
      <top style="hair">
        <color rgb="FF0070C0"/>
      </top>
      <bottom style="hair">
        <color rgb="FF0070C0"/>
      </bottom>
      <diagonal/>
    </border>
    <border>
      <left style="thick">
        <color rgb="FF0070C0"/>
      </left>
      <right style="hair">
        <color rgb="FF0070C0"/>
      </right>
      <top style="hair">
        <color rgb="FF0070C0"/>
      </top>
      <bottom style="thick">
        <color rgb="FF0070C0"/>
      </bottom>
      <diagonal/>
    </border>
    <border>
      <left style="thick">
        <color rgb="FF0070C0"/>
      </left>
      <right/>
      <top style="thick">
        <color rgb="FF0070C0"/>
      </top>
      <bottom style="thick">
        <color rgb="FF0070C0"/>
      </bottom>
      <diagonal/>
    </border>
    <border>
      <left/>
      <right/>
      <top style="thick">
        <color rgb="FF0070C0"/>
      </top>
      <bottom style="thick">
        <color rgb="FF0070C0"/>
      </bottom>
      <diagonal/>
    </border>
    <border>
      <left/>
      <right style="thick">
        <color rgb="FF0070C0"/>
      </right>
      <top style="thick">
        <color rgb="FF0070C0"/>
      </top>
      <bottom style="thick">
        <color rgb="FF0070C0"/>
      </bottom>
      <diagonal/>
    </border>
    <border>
      <left style="hair">
        <color rgb="FF0070C0"/>
      </left>
      <right/>
      <top style="hair">
        <color rgb="FF0070C0"/>
      </top>
      <bottom style="hair">
        <color rgb="FF0070C0"/>
      </bottom>
      <diagonal/>
    </border>
    <border>
      <left style="hair">
        <color rgb="FF0070C0"/>
      </left>
      <right style="thick">
        <color rgb="FF0070C0"/>
      </right>
      <top style="thick">
        <color rgb="FF0070C0"/>
      </top>
      <bottom/>
      <diagonal/>
    </border>
    <border>
      <left style="thick">
        <color rgb="FF0070C0"/>
      </left>
      <right/>
      <top style="hair">
        <color rgb="FF0070C0"/>
      </top>
      <bottom style="thick">
        <color rgb="FF0070C0"/>
      </bottom>
      <diagonal/>
    </border>
    <border>
      <left style="thick">
        <color rgb="FF0070C0"/>
      </left>
      <right style="thick">
        <color rgb="FF0070C0"/>
      </right>
      <top/>
      <bottom/>
      <diagonal/>
    </border>
    <border>
      <left style="thick">
        <color rgb="FF0070C0"/>
      </left>
      <right/>
      <top style="thin">
        <color rgb="FF0070C0"/>
      </top>
      <bottom style="thin">
        <color rgb="FF0070C0"/>
      </bottom>
      <diagonal/>
    </border>
    <border>
      <left/>
      <right/>
      <top style="thin">
        <color rgb="FF0070C0"/>
      </top>
      <bottom style="thin">
        <color rgb="FF0070C0"/>
      </bottom>
      <diagonal/>
    </border>
    <border>
      <left/>
      <right style="thick">
        <color rgb="FF0070C0"/>
      </right>
      <top style="thin">
        <color rgb="FF0070C0"/>
      </top>
      <bottom style="thin">
        <color rgb="FF0070C0"/>
      </bottom>
      <diagonal/>
    </border>
    <border>
      <left style="thick">
        <color rgb="FF0070C0"/>
      </left>
      <right style="thick">
        <color rgb="FF0070C0"/>
      </right>
      <top style="thin">
        <color rgb="FF0070C0"/>
      </top>
      <bottom style="thin">
        <color rgb="FF0070C0"/>
      </bottom>
      <diagonal/>
    </border>
    <border>
      <left style="thick">
        <color rgb="FF0070C0"/>
      </left>
      <right/>
      <top style="thick">
        <color rgb="FF0070C0"/>
      </top>
      <bottom style="thin">
        <color rgb="FF0070C0"/>
      </bottom>
      <diagonal/>
    </border>
    <border>
      <left/>
      <right/>
      <top style="thick">
        <color rgb="FF0070C0"/>
      </top>
      <bottom style="thin">
        <color rgb="FF0070C0"/>
      </bottom>
      <diagonal/>
    </border>
    <border>
      <left/>
      <right style="thick">
        <color rgb="FF0070C0"/>
      </right>
      <top style="thick">
        <color rgb="FF0070C0"/>
      </top>
      <bottom style="thin">
        <color rgb="FF0070C0"/>
      </bottom>
      <diagonal/>
    </border>
    <border>
      <left style="thin">
        <color rgb="FF0070C0"/>
      </left>
      <right/>
      <top/>
      <bottom style="thin">
        <color rgb="FF0070C0"/>
      </bottom>
      <diagonal/>
    </border>
    <border>
      <left/>
      <right/>
      <top/>
      <bottom style="thin">
        <color rgb="FF0070C0"/>
      </bottom>
      <diagonal/>
    </border>
    <border>
      <left/>
      <right style="thick">
        <color rgb="FF0070C0"/>
      </right>
      <top/>
      <bottom style="thin">
        <color rgb="FF0070C0"/>
      </bottom>
      <diagonal/>
    </border>
    <border>
      <left style="thick">
        <color rgb="FF0070C0"/>
      </left>
      <right style="hair">
        <color rgb="FF0070C0"/>
      </right>
      <top style="thin">
        <color rgb="FF0070C0"/>
      </top>
      <bottom style="hair">
        <color rgb="FF0070C0"/>
      </bottom>
      <diagonal/>
    </border>
    <border>
      <left style="hair">
        <color rgb="FF0070C0"/>
      </left>
      <right style="hair">
        <color rgb="FF0070C0"/>
      </right>
      <top style="thin">
        <color rgb="FF0070C0"/>
      </top>
      <bottom style="hair">
        <color rgb="FF0070C0"/>
      </bottom>
      <diagonal/>
    </border>
    <border>
      <left style="hair">
        <color rgb="FF0070C0"/>
      </left>
      <right style="thick">
        <color rgb="FF0070C0"/>
      </right>
      <top style="thin">
        <color rgb="FF0070C0"/>
      </top>
      <bottom style="hair">
        <color rgb="FF0070C0"/>
      </bottom>
      <diagonal/>
    </border>
    <border>
      <left style="thick">
        <color rgb="FF0070C0"/>
      </left>
      <right style="thick">
        <color rgb="FF0070C0"/>
      </right>
      <top style="thin">
        <color rgb="FF0070C0"/>
      </top>
      <bottom style="hair">
        <color rgb="FF0070C0"/>
      </bottom>
      <diagonal/>
    </border>
    <border>
      <left style="thick">
        <color rgb="FF0070C0"/>
      </left>
      <right style="thick">
        <color rgb="FF0070C0"/>
      </right>
      <top style="hair">
        <color rgb="FF0070C0"/>
      </top>
      <bottom style="hair">
        <color rgb="FF0070C0"/>
      </bottom>
      <diagonal/>
    </border>
    <border>
      <left style="thick">
        <color rgb="FF0070C0"/>
      </left>
      <right style="hair">
        <color rgb="FF0070C0"/>
      </right>
      <top style="hair">
        <color rgb="FF0070C0"/>
      </top>
      <bottom/>
      <diagonal/>
    </border>
    <border>
      <left style="hair">
        <color rgb="FF0070C0"/>
      </left>
      <right style="thick">
        <color rgb="FF0070C0"/>
      </right>
      <top style="hair">
        <color rgb="FF0070C0"/>
      </top>
      <bottom/>
      <diagonal/>
    </border>
    <border>
      <left style="thick">
        <color rgb="FF0070C0"/>
      </left>
      <right style="thin">
        <color rgb="FF0070C0"/>
      </right>
      <top style="thin">
        <color rgb="FF0070C0"/>
      </top>
      <bottom style="thin">
        <color rgb="FF0070C0"/>
      </bottom>
      <diagonal/>
    </border>
    <border>
      <left style="thin">
        <color rgb="FF0070C0"/>
      </left>
      <right style="thin">
        <color rgb="FF0070C0"/>
      </right>
      <top style="thin">
        <color rgb="FF0070C0"/>
      </top>
      <bottom style="thin">
        <color rgb="FF0070C0"/>
      </bottom>
      <diagonal/>
    </border>
    <border>
      <left style="thin">
        <color rgb="FF0070C0"/>
      </left>
      <right style="thick">
        <color rgb="FF0070C0"/>
      </right>
      <top style="thin">
        <color rgb="FF0070C0"/>
      </top>
      <bottom style="thin">
        <color rgb="FF0070C0"/>
      </bottom>
      <diagonal/>
    </border>
    <border>
      <left/>
      <right style="thin">
        <color rgb="FF0070C0"/>
      </right>
      <top style="thin">
        <color rgb="FF0070C0"/>
      </top>
      <bottom style="thin">
        <color rgb="FF0070C0"/>
      </bottom>
      <diagonal/>
    </border>
    <border>
      <left/>
      <right style="hair">
        <color rgb="FF0070C0"/>
      </right>
      <top style="thin">
        <color rgb="FF0070C0"/>
      </top>
      <bottom style="hair">
        <color rgb="FF0070C0"/>
      </bottom>
      <diagonal/>
    </border>
    <border>
      <left/>
      <right style="hair">
        <color rgb="FF0070C0"/>
      </right>
      <top style="hair">
        <color rgb="FF0070C0"/>
      </top>
      <bottom style="hair">
        <color rgb="FF0070C0"/>
      </bottom>
      <diagonal/>
    </border>
    <border>
      <left/>
      <right style="thin">
        <color rgb="FF0070C0"/>
      </right>
      <top/>
      <bottom/>
      <diagonal/>
    </border>
    <border>
      <left/>
      <right style="thick">
        <color rgb="FF0070C0"/>
      </right>
      <top style="hair">
        <color rgb="FF0070C0"/>
      </top>
      <bottom style="hair">
        <color rgb="FF0070C0"/>
      </bottom>
      <diagonal/>
    </border>
    <border>
      <left/>
      <right style="thin">
        <color rgb="FF0070C0"/>
      </right>
      <top/>
      <bottom style="thin">
        <color rgb="FF0070C0"/>
      </bottom>
      <diagonal/>
    </border>
    <border>
      <left style="thick">
        <color rgb="FF0070C0"/>
      </left>
      <right/>
      <top style="hair">
        <color rgb="FF0070C0"/>
      </top>
      <bottom style="hair">
        <color rgb="FF0070C0"/>
      </bottom>
      <diagonal/>
    </border>
    <border>
      <left style="medium">
        <color theme="9"/>
      </left>
      <right style="medium">
        <color theme="9"/>
      </right>
      <top style="hair">
        <color rgb="FF0070C0"/>
      </top>
      <bottom style="thick">
        <color rgb="FF0070C0"/>
      </bottom>
      <diagonal/>
    </border>
    <border>
      <left/>
      <right/>
      <top style="hair">
        <color rgb="FF0070C0"/>
      </top>
      <bottom style="hair">
        <color rgb="FF0070C0"/>
      </bottom>
      <diagonal/>
    </border>
    <border>
      <left style="hair">
        <color rgb="FF0070C0"/>
      </left>
      <right/>
      <top style="hair">
        <color rgb="FF0070C0"/>
      </top>
      <bottom style="thick">
        <color rgb="FF0070C0"/>
      </bottom>
      <diagonal/>
    </border>
    <border>
      <left/>
      <right style="thick">
        <color rgb="FF0070C0"/>
      </right>
      <top style="hair">
        <color rgb="FF0070C0"/>
      </top>
      <bottom style="thick">
        <color rgb="FF0070C0"/>
      </bottom>
      <diagonal/>
    </border>
    <border>
      <left style="medium">
        <color theme="9"/>
      </left>
      <right style="medium">
        <color theme="9"/>
      </right>
      <top style="hair">
        <color rgb="FF0070C0"/>
      </top>
      <bottom style="hair">
        <color rgb="FF0070C0"/>
      </bottom>
      <diagonal/>
    </border>
    <border>
      <left style="medium">
        <color theme="9"/>
      </left>
      <right style="medium">
        <color theme="9"/>
      </right>
      <top style="medium">
        <color theme="9"/>
      </top>
      <bottom style="hair">
        <color rgb="FF0070C0"/>
      </bottom>
      <diagonal/>
    </border>
    <border>
      <left style="hair">
        <color rgb="FF0070C0"/>
      </left>
      <right style="hair">
        <color rgb="FF0070C0"/>
      </right>
      <top style="thick">
        <color rgb="FF0070C0"/>
      </top>
      <bottom/>
      <diagonal/>
    </border>
    <border>
      <left style="medium">
        <color rgb="FF00B050"/>
      </left>
      <right style="medium">
        <color rgb="FF00B050"/>
      </right>
      <top style="hair">
        <color rgb="FF0070C0"/>
      </top>
      <bottom style="thick">
        <color rgb="FF0070C0"/>
      </bottom>
      <diagonal/>
    </border>
    <border>
      <left/>
      <right style="thick">
        <color rgb="FF0070C0"/>
      </right>
      <top/>
      <bottom style="hair">
        <color rgb="FF0070C0"/>
      </bottom>
      <diagonal/>
    </border>
    <border>
      <left style="medium">
        <color rgb="FF00B050"/>
      </left>
      <right style="medium">
        <color rgb="FF00B050"/>
      </right>
      <top style="hair">
        <color rgb="FF0070C0"/>
      </top>
      <bottom style="hair">
        <color rgb="FF0070C0"/>
      </bottom>
      <diagonal/>
    </border>
    <border>
      <left style="medium">
        <color rgb="FF00B050"/>
      </left>
      <right style="thick">
        <color rgb="FF0070C0"/>
      </right>
      <top style="hair">
        <color rgb="FF0070C0"/>
      </top>
      <bottom style="thick">
        <color rgb="FF0070C0"/>
      </bottom>
      <diagonal/>
    </border>
    <border>
      <left style="medium">
        <color rgb="FF00B050"/>
      </left>
      <right style="thick">
        <color rgb="FF0070C0"/>
      </right>
      <top style="hair">
        <color rgb="FF0070C0"/>
      </top>
      <bottom style="hair">
        <color rgb="FF0070C0"/>
      </bottom>
      <diagonal/>
    </border>
    <border>
      <left style="medium">
        <color rgb="FF00B050"/>
      </left>
      <right style="thick">
        <color rgb="FF0070C0"/>
      </right>
      <top style="medium">
        <color rgb="FF00B050"/>
      </top>
      <bottom style="hair">
        <color rgb="FF0070C0"/>
      </bottom>
      <diagonal/>
    </border>
    <border>
      <left style="medium">
        <color rgb="FF00B050"/>
      </left>
      <right style="medium">
        <color rgb="FF00B050"/>
      </right>
      <top/>
      <bottom style="hair">
        <color rgb="FF0070C0"/>
      </bottom>
      <diagonal/>
    </border>
    <border>
      <left style="medium">
        <color rgb="FF00B050"/>
      </left>
      <right style="thick">
        <color rgb="FF0070C0"/>
      </right>
      <top style="medium">
        <color theme="7"/>
      </top>
      <bottom style="medium">
        <color theme="7"/>
      </bottom>
      <diagonal/>
    </border>
    <border>
      <left/>
      <right style="thick">
        <color rgb="FF0070C0"/>
      </right>
      <top/>
      <bottom style="thick">
        <color rgb="FF0070C0"/>
      </bottom>
      <diagonal/>
    </border>
    <border>
      <left style="hair">
        <color rgb="FF0070C0"/>
      </left>
      <right style="hair">
        <color rgb="FF0070C0"/>
      </right>
      <top/>
      <bottom style="hair">
        <color rgb="FF0070C0"/>
      </bottom>
      <diagonal/>
    </border>
    <border>
      <left/>
      <right style="medium">
        <color rgb="FF00B050"/>
      </right>
      <top style="hair">
        <color rgb="FF0070C0"/>
      </top>
      <bottom style="hair">
        <color rgb="FF0070C0"/>
      </bottom>
      <diagonal/>
    </border>
    <border>
      <left style="medium">
        <color rgb="FF00B050"/>
      </left>
      <right style="medium">
        <color rgb="FF00B050"/>
      </right>
      <top style="medium">
        <color rgb="FF00B050"/>
      </top>
      <bottom style="medium">
        <color rgb="FF00B050"/>
      </bottom>
      <diagonal/>
    </border>
    <border>
      <left style="hair">
        <color auto="1"/>
      </left>
      <right style="hair">
        <color auto="1"/>
      </right>
      <top style="hair">
        <color auto="1"/>
      </top>
      <bottom style="hair">
        <color auto="1"/>
      </bottom>
      <diagonal/>
    </border>
    <border>
      <left style="thin">
        <color rgb="FF0070C0"/>
      </left>
      <right/>
      <top style="thin">
        <color rgb="FF0070C0"/>
      </top>
      <bottom style="thin">
        <color rgb="FF0070C0"/>
      </bottom>
      <diagonal/>
    </border>
    <border>
      <left/>
      <right/>
      <top/>
      <bottom style="hair">
        <color rgb="FF0070C0"/>
      </bottom>
      <diagonal/>
    </border>
    <border>
      <left/>
      <right/>
      <top style="hair">
        <color rgb="FF0070C0"/>
      </top>
      <bottom style="thick">
        <color rgb="FF0070C0"/>
      </bottom>
      <diagonal/>
    </border>
    <border>
      <left/>
      <right style="medium">
        <color rgb="FF00B050"/>
      </right>
      <top/>
      <bottom/>
      <diagonal/>
    </border>
    <border>
      <left style="thick">
        <color rgb="FF0070C0"/>
      </left>
      <right/>
      <top/>
      <bottom style="hair">
        <color rgb="FF0070C0"/>
      </bottom>
      <diagonal/>
    </border>
    <border>
      <left/>
      <right style="medium">
        <color rgb="FF00B050"/>
      </right>
      <top/>
      <bottom style="hair">
        <color rgb="FF0070C0"/>
      </bottom>
      <diagonal/>
    </border>
    <border>
      <left/>
      <right style="medium">
        <color rgb="FF00B050"/>
      </right>
      <top style="hair">
        <color rgb="FF0070C0"/>
      </top>
      <bottom style="thick">
        <color rgb="FF0070C0"/>
      </bottom>
      <diagonal/>
    </border>
    <border>
      <left/>
      <right/>
      <top style="thin">
        <color rgb="FF0070C0"/>
      </top>
      <bottom/>
      <diagonal/>
    </border>
    <border>
      <left style="medium">
        <color rgb="FF00B050"/>
      </left>
      <right style="medium">
        <color rgb="FF0070C0"/>
      </right>
      <top style="medium">
        <color rgb="FF00B050"/>
      </top>
      <bottom style="hair">
        <color rgb="FF0070C0"/>
      </bottom>
      <diagonal/>
    </border>
    <border>
      <left style="hair">
        <color rgb="FF0070C0"/>
      </left>
      <right style="double">
        <color rgb="FF0070C0"/>
      </right>
      <top style="thin">
        <color rgb="FF0070C0"/>
      </top>
      <bottom/>
      <diagonal/>
    </border>
    <border>
      <left style="hair">
        <color rgb="FF0070C0"/>
      </left>
      <right style="double">
        <color rgb="FF0070C0"/>
      </right>
      <top style="hair">
        <color rgb="FF0070C0"/>
      </top>
      <bottom style="hair">
        <color rgb="FF0070C0"/>
      </bottom>
      <diagonal/>
    </border>
    <border>
      <left/>
      <right style="double">
        <color rgb="FF0070C0"/>
      </right>
      <top style="thick">
        <color rgb="FF0070C0"/>
      </top>
      <bottom style="thick">
        <color rgb="FF0070C0"/>
      </bottom>
      <diagonal/>
    </border>
    <border>
      <left style="hair">
        <color rgb="FF0070C0"/>
      </left>
      <right style="double">
        <color rgb="FF0070C0"/>
      </right>
      <top style="thin">
        <color rgb="FF0070C0"/>
      </top>
      <bottom style="hair">
        <color rgb="FF0070C0"/>
      </bottom>
      <diagonal/>
    </border>
    <border>
      <left style="double">
        <color rgb="FF0070C0"/>
      </left>
      <right style="thick">
        <color rgb="FF0070C0"/>
      </right>
      <top style="hair">
        <color rgb="FF0070C0"/>
      </top>
      <bottom style="thick">
        <color rgb="FF0070C0"/>
      </bottom>
      <diagonal/>
    </border>
    <border>
      <left/>
      <right style="thick">
        <color rgb="FF0070C0"/>
      </right>
      <top style="thin">
        <color rgb="FF0070C0"/>
      </top>
      <bottom/>
      <diagonal/>
    </border>
    <border>
      <left style="double">
        <color rgb="FF0070C0"/>
      </left>
      <right style="thick">
        <color rgb="FF0070C0"/>
      </right>
      <top style="hair">
        <color rgb="FF0070C0"/>
      </top>
      <bottom style="hair">
        <color rgb="FF0070C0"/>
      </bottom>
      <diagonal/>
    </border>
    <border>
      <left style="hair">
        <color rgb="FF0070C0"/>
      </left>
      <right style="hair">
        <color rgb="FF0070C0"/>
      </right>
      <top style="thin">
        <color rgb="FF0070C0"/>
      </top>
      <bottom/>
      <diagonal/>
    </border>
    <border>
      <left style="medium">
        <color rgb="FF0070C0"/>
      </left>
      <right style="thick">
        <color rgb="FF0070C0"/>
      </right>
      <top style="hair">
        <color rgb="FF0070C0"/>
      </top>
      <bottom style="hair">
        <color rgb="FF00B050"/>
      </bottom>
      <diagonal/>
    </border>
    <border>
      <left style="medium">
        <color theme="7"/>
      </left>
      <right style="medium">
        <color theme="7"/>
      </right>
      <top style="medium">
        <color rgb="FF00B050"/>
      </top>
      <bottom style="medium">
        <color theme="7"/>
      </bottom>
      <diagonal/>
    </border>
    <border>
      <left/>
      <right style="thick">
        <color rgb="FF0070C0"/>
      </right>
      <top/>
      <bottom style="hair">
        <color rgb="FF00B050"/>
      </bottom>
      <diagonal/>
    </border>
    <border>
      <left style="medium">
        <color theme="7"/>
      </left>
      <right style="medium">
        <color theme="7"/>
      </right>
      <top style="medium">
        <color theme="7"/>
      </top>
      <bottom style="medium">
        <color theme="7"/>
      </bottom>
      <diagonal/>
    </border>
  </borders>
  <cellStyleXfs count="1">
    <xf numFmtId="0" fontId="0" fillId="0" borderId="0"/>
  </cellStyleXfs>
  <cellXfs count="161">
    <xf numFmtId="0" fontId="0" fillId="0" borderId="0" xfId="0"/>
    <xf numFmtId="1" fontId="0" fillId="0" borderId="0" xfId="0" applyNumberFormat="1"/>
    <xf numFmtId="164" fontId="0" fillId="0" borderId="0" xfId="0" applyNumberFormat="1"/>
    <xf numFmtId="164" fontId="0" fillId="0" borderId="10" xfId="0" applyNumberFormat="1" applyBorder="1"/>
    <xf numFmtId="0" fontId="0" fillId="0" borderId="5" xfId="0" applyBorder="1" applyAlignment="1">
      <alignment horizontal="center" vertical="center"/>
    </xf>
    <xf numFmtId="0" fontId="0" fillId="0" borderId="23" xfId="0" applyBorder="1" applyAlignment="1">
      <alignment horizontal="center" vertical="center"/>
    </xf>
    <xf numFmtId="164" fontId="0" fillId="0" borderId="31" xfId="0" applyNumberFormat="1" applyBorder="1"/>
    <xf numFmtId="164" fontId="0" fillId="0" borderId="32" xfId="0" applyNumberFormat="1" applyBorder="1"/>
    <xf numFmtId="164" fontId="0" fillId="0" borderId="11" xfId="0" applyNumberFormat="1" applyBorder="1"/>
    <xf numFmtId="164" fontId="0" fillId="0" borderId="30" xfId="0" applyNumberFormat="1" applyBorder="1"/>
    <xf numFmtId="164" fontId="0" fillId="0" borderId="9" xfId="0" applyNumberFormat="1" applyBorder="1"/>
    <xf numFmtId="164" fontId="0" fillId="0" borderId="33" xfId="0" applyNumberFormat="1" applyBorder="1"/>
    <xf numFmtId="164" fontId="0" fillId="0" borderId="34" xfId="0" applyNumberFormat="1" applyBorder="1"/>
    <xf numFmtId="164" fontId="0" fillId="0" borderId="36" xfId="0" applyNumberFormat="1" applyBorder="1"/>
    <xf numFmtId="164" fontId="0" fillId="0" borderId="14" xfId="0" applyNumberFormat="1" applyBorder="1"/>
    <xf numFmtId="0" fontId="0" fillId="0" borderId="38" xfId="0" applyBorder="1"/>
    <xf numFmtId="0" fontId="0" fillId="0" borderId="38" xfId="0" applyBorder="1" applyAlignment="1">
      <alignment horizontal="center" vertical="center"/>
    </xf>
    <xf numFmtId="0" fontId="0" fillId="0" borderId="40" xfId="0" applyBorder="1"/>
    <xf numFmtId="0" fontId="0" fillId="0" borderId="39" xfId="0" applyBorder="1"/>
    <xf numFmtId="0" fontId="0" fillId="0" borderId="40" xfId="0" applyBorder="1" applyAlignment="1">
      <alignment horizontal="center" vertical="center"/>
    </xf>
    <xf numFmtId="164" fontId="0" fillId="0" borderId="41" xfId="0" applyNumberFormat="1" applyBorder="1"/>
    <xf numFmtId="164" fontId="0" fillId="0" borderId="42" xfId="0" applyNumberFormat="1" applyBorder="1"/>
    <xf numFmtId="1" fontId="0" fillId="0" borderId="11" xfId="0" applyNumberFormat="1" applyBorder="1" applyAlignment="1">
      <alignment horizontal="center"/>
    </xf>
    <xf numFmtId="1" fontId="0" fillId="0" borderId="36" xfId="0" applyNumberFormat="1" applyBorder="1" applyAlignment="1">
      <alignment horizontal="center"/>
    </xf>
    <xf numFmtId="1" fontId="0" fillId="0" borderId="30" xfId="0" applyNumberFormat="1" applyBorder="1" applyAlignment="1">
      <alignment horizontal="center"/>
    </xf>
    <xf numFmtId="1" fontId="0" fillId="0" borderId="9" xfId="0" applyNumberFormat="1" applyBorder="1" applyAlignment="1">
      <alignment horizontal="center"/>
    </xf>
    <xf numFmtId="1" fontId="0" fillId="0" borderId="35" xfId="0" applyNumberFormat="1" applyBorder="1" applyAlignment="1">
      <alignment horizontal="center"/>
    </xf>
    <xf numFmtId="0" fontId="0" fillId="0" borderId="37" xfId="0" applyBorder="1"/>
    <xf numFmtId="164" fontId="0" fillId="0" borderId="0" xfId="0" applyNumberFormat="1" applyAlignment="1">
      <alignment horizontal="center" vertical="center"/>
    </xf>
    <xf numFmtId="0" fontId="2" fillId="0" borderId="38" xfId="0" applyFont="1" applyBorder="1" applyAlignment="1">
      <alignment vertical="center"/>
    </xf>
    <xf numFmtId="0" fontId="2" fillId="0" borderId="38" xfId="0" applyFont="1" applyBorder="1" applyAlignment="1">
      <alignment vertical="center" wrapText="1"/>
    </xf>
    <xf numFmtId="0" fontId="0" fillId="0" borderId="44" xfId="0" applyBorder="1"/>
    <xf numFmtId="0" fontId="0" fillId="0" borderId="50" xfId="0" applyBorder="1"/>
    <xf numFmtId="0" fontId="0" fillId="0" borderId="55" xfId="0" applyBorder="1"/>
    <xf numFmtId="3" fontId="1" fillId="3" borderId="52" xfId="0" applyNumberFormat="1" applyFont="1" applyFill="1" applyBorder="1"/>
    <xf numFmtId="165" fontId="1" fillId="3" borderId="51" xfId="0" applyNumberFormat="1" applyFont="1" applyFill="1" applyBorder="1"/>
    <xf numFmtId="164" fontId="1" fillId="3" borderId="51" xfId="0" applyNumberFormat="1" applyFont="1" applyFill="1" applyBorder="1"/>
    <xf numFmtId="164" fontId="1" fillId="3" borderId="47" xfId="0" applyNumberFormat="1" applyFont="1" applyFill="1" applyBorder="1"/>
    <xf numFmtId="165" fontId="1" fillId="3" borderId="56" xfId="0" applyNumberFormat="1" applyFont="1" applyFill="1" applyBorder="1"/>
    <xf numFmtId="164" fontId="1" fillId="3" borderId="54" xfId="0" applyNumberFormat="1" applyFont="1" applyFill="1" applyBorder="1"/>
    <xf numFmtId="167" fontId="1" fillId="3" borderId="59" xfId="0" applyNumberFormat="1" applyFont="1" applyFill="1" applyBorder="1"/>
    <xf numFmtId="167" fontId="1" fillId="3" borderId="58" xfId="0" applyNumberFormat="1" applyFont="1" applyFill="1" applyBorder="1"/>
    <xf numFmtId="9" fontId="1" fillId="3" borderId="58" xfId="0" applyNumberFormat="1" applyFont="1" applyFill="1" applyBorder="1"/>
    <xf numFmtId="166" fontId="1" fillId="3" borderId="57" xfId="0" applyNumberFormat="1" applyFont="1" applyFill="1" applyBorder="1"/>
    <xf numFmtId="165" fontId="1" fillId="3" borderId="60" xfId="0" applyNumberFormat="1" applyFont="1" applyFill="1" applyBorder="1"/>
    <xf numFmtId="9" fontId="0" fillId="4" borderId="61" xfId="0" applyNumberFormat="1" applyFill="1" applyBorder="1" applyAlignment="1">
      <alignment horizontal="center"/>
    </xf>
    <xf numFmtId="0" fontId="3" fillId="5" borderId="19" xfId="0" applyFont="1" applyFill="1" applyBorder="1" applyAlignment="1">
      <alignment horizontal="center" vertical="center"/>
    </xf>
    <xf numFmtId="1" fontId="3" fillId="5" borderId="32" xfId="0" applyNumberFormat="1" applyFont="1" applyFill="1" applyBorder="1" applyAlignment="1">
      <alignment horizontal="center"/>
    </xf>
    <xf numFmtId="1" fontId="3" fillId="5" borderId="11" xfId="0" applyNumberFormat="1" applyFont="1" applyFill="1" applyBorder="1" applyAlignment="1">
      <alignment horizontal="center"/>
    </xf>
    <xf numFmtId="9" fontId="1" fillId="3" borderId="65" xfId="0" applyNumberFormat="1" applyFont="1" applyFill="1" applyBorder="1"/>
    <xf numFmtId="168" fontId="4" fillId="0" borderId="0" xfId="0" applyNumberFormat="1" applyFont="1" applyAlignment="1">
      <alignment horizontal="left" vertical="center"/>
    </xf>
    <xf numFmtId="0" fontId="5" fillId="0" borderId="66" xfId="0" applyFont="1" applyBorder="1" applyAlignment="1">
      <alignment horizontal="right"/>
    </xf>
    <xf numFmtId="0" fontId="7" fillId="0" borderId="66" xfId="0" applyFont="1" applyBorder="1" applyAlignment="1">
      <alignment horizontal="right"/>
    </xf>
    <xf numFmtId="0" fontId="9" fillId="0" borderId="66" xfId="0" applyFont="1" applyBorder="1" applyAlignment="1">
      <alignment horizontal="right"/>
    </xf>
    <xf numFmtId="0" fontId="11" fillId="0" borderId="66" xfId="0" applyFont="1" applyBorder="1" applyAlignment="1">
      <alignment horizontal="right"/>
    </xf>
    <xf numFmtId="0" fontId="12" fillId="0" borderId="66" xfId="0" applyFont="1" applyBorder="1" applyAlignment="1">
      <alignment horizontal="right"/>
    </xf>
    <xf numFmtId="164" fontId="20" fillId="7" borderId="15" xfId="0" applyNumberFormat="1" applyFont="1" applyFill="1" applyBorder="1"/>
    <xf numFmtId="0" fontId="0" fillId="0" borderId="40" xfId="0" applyBorder="1" applyAlignment="1">
      <alignment horizontal="center"/>
    </xf>
    <xf numFmtId="164" fontId="3" fillId="5" borderId="74" xfId="0" applyNumberFormat="1" applyFont="1" applyFill="1" applyBorder="1"/>
    <xf numFmtId="164" fontId="3" fillId="5" borderId="10" xfId="0" applyNumberFormat="1" applyFont="1" applyFill="1" applyBorder="1"/>
    <xf numFmtId="3" fontId="1" fillId="3" borderId="75" xfId="0" applyNumberFormat="1" applyFont="1" applyFill="1" applyBorder="1"/>
    <xf numFmtId="164" fontId="0" fillId="0" borderId="76" xfId="0" applyNumberFormat="1" applyBorder="1"/>
    <xf numFmtId="164" fontId="0" fillId="0" borderId="77" xfId="0" applyNumberFormat="1" applyBorder="1"/>
    <xf numFmtId="164" fontId="0" fillId="0" borderId="79" xfId="0" applyNumberFormat="1" applyBorder="1"/>
    <xf numFmtId="0" fontId="0" fillId="0" borderId="81" xfId="0" applyBorder="1"/>
    <xf numFmtId="164" fontId="0" fillId="0" borderId="82" xfId="0" applyNumberFormat="1" applyBorder="1"/>
    <xf numFmtId="164" fontId="0" fillId="0" borderId="80" xfId="0" applyNumberFormat="1" applyBorder="1"/>
    <xf numFmtId="164" fontId="3" fillId="5" borderId="83" xfId="0" applyNumberFormat="1" applyFont="1" applyFill="1" applyBorder="1"/>
    <xf numFmtId="164" fontId="0" fillId="0" borderId="63" xfId="0" applyNumberFormat="1" applyBorder="1"/>
    <xf numFmtId="0" fontId="0" fillId="0" borderId="84" xfId="0" applyBorder="1" applyAlignment="1">
      <alignment horizontal="left" vertical="center"/>
    </xf>
    <xf numFmtId="0" fontId="0" fillId="0" borderId="55" xfId="0" applyBorder="1" applyAlignment="1">
      <alignment horizontal="left" vertical="center"/>
    </xf>
    <xf numFmtId="0" fontId="0" fillId="0" borderId="86" xfId="0" applyBorder="1" applyAlignment="1">
      <alignment horizontal="left" vertical="center"/>
    </xf>
    <xf numFmtId="0" fontId="0" fillId="4" borderId="85" xfId="0" applyFill="1" applyBorder="1" applyAlignment="1">
      <alignment horizontal="center" vertical="center"/>
    </xf>
    <xf numFmtId="0" fontId="0" fillId="4" borderId="87" xfId="0" applyFill="1" applyBorder="1" applyAlignment="1">
      <alignment horizontal="center" vertical="center"/>
    </xf>
    <xf numFmtId="164" fontId="1" fillId="0" borderId="78" xfId="0" applyNumberFormat="1" applyFont="1" applyBorder="1"/>
    <xf numFmtId="0" fontId="0" fillId="0" borderId="62" xfId="0" applyBorder="1"/>
    <xf numFmtId="1" fontId="0" fillId="4" borderId="87" xfId="0" applyNumberFormat="1" applyFill="1" applyBorder="1" applyAlignment="1">
      <alignment horizontal="center" vertical="center"/>
    </xf>
    <xf numFmtId="0" fontId="2" fillId="0" borderId="38" xfId="0" applyFont="1" applyBorder="1" applyAlignment="1">
      <alignment vertical="top" wrapText="1"/>
    </xf>
    <xf numFmtId="0" fontId="21" fillId="0" borderId="0" xfId="0" applyFont="1"/>
    <xf numFmtId="0" fontId="1" fillId="0" borderId="0" xfId="0" applyFont="1"/>
    <xf numFmtId="0" fontId="0" fillId="0" borderId="22" xfId="0" applyBorder="1" applyAlignment="1">
      <alignment horizontal="center" vertical="center"/>
    </xf>
    <xf numFmtId="0" fontId="24" fillId="9" borderId="26" xfId="0" applyFont="1" applyFill="1" applyBorder="1" applyAlignment="1">
      <alignment horizontal="center" vertical="center"/>
    </xf>
    <xf numFmtId="0" fontId="0" fillId="0" borderId="39" xfId="0" applyBorder="1" applyAlignment="1">
      <alignment horizontal="center" vertical="center"/>
    </xf>
    <xf numFmtId="164" fontId="0" fillId="0" borderId="81" xfId="0" applyNumberFormat="1" applyBorder="1"/>
    <xf numFmtId="164" fontId="3" fillId="5" borderId="81" xfId="0" applyNumberFormat="1" applyFont="1" applyFill="1" applyBorder="1"/>
    <xf numFmtId="1" fontId="0" fillId="0" borderId="0" xfId="0" applyNumberFormat="1"/>
    <xf numFmtId="0" fontId="0" fillId="0" borderId="0" xfId="0"/>
    <xf numFmtId="14" fontId="4" fillId="0" borderId="0" xfId="0" applyNumberFormat="1" applyFont="1" applyAlignment="1">
      <alignment horizontal="left"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53" xfId="0" applyBorder="1" applyAlignment="1">
      <alignment horizontal="center" vertical="center"/>
    </xf>
    <xf numFmtId="0" fontId="0" fillId="0" borderId="8" xfId="0" applyBorder="1" applyAlignment="1">
      <alignment horizontal="center" vertical="center"/>
    </xf>
    <xf numFmtId="0" fontId="0" fillId="0" borderId="9" xfId="0" applyBorder="1"/>
    <xf numFmtId="0" fontId="0" fillId="0" borderId="16" xfId="0" applyBorder="1"/>
    <xf numFmtId="0" fontId="0" fillId="0" borderId="12" xfId="0" applyBorder="1"/>
    <xf numFmtId="0" fontId="0" fillId="0" borderId="49" xfId="0" applyBorder="1"/>
    <xf numFmtId="1" fontId="0" fillId="0" borderId="13" xfId="0" applyNumberFormat="1" applyBorder="1"/>
    <xf numFmtId="0" fontId="0" fillId="0" borderId="14" xfId="0" applyBorder="1"/>
    <xf numFmtId="0" fontId="0" fillId="0" borderId="15" xfId="0" applyBorder="1"/>
    <xf numFmtId="0" fontId="24" fillId="9" borderId="1" xfId="0" applyFont="1" applyFill="1" applyBorder="1" applyAlignment="1">
      <alignment horizontal="center" vertical="center"/>
    </xf>
    <xf numFmtId="0" fontId="24" fillId="9" borderId="2" xfId="0" applyFont="1" applyFill="1" applyBorder="1"/>
    <xf numFmtId="0" fontId="24" fillId="9" borderId="3" xfId="0" applyFont="1" applyFill="1" applyBorder="1"/>
    <xf numFmtId="0" fontId="0" fillId="0" borderId="1" xfId="0" applyBorder="1"/>
    <xf numFmtId="0" fontId="0" fillId="0" borderId="3" xfId="0" applyBorder="1"/>
    <xf numFmtId="0" fontId="0" fillId="0" borderId="4" xfId="0" applyBorder="1"/>
    <xf numFmtId="0" fontId="0" fillId="0" borderId="5" xfId="0" applyBorder="1"/>
    <xf numFmtId="0" fontId="0" fillId="0" borderId="13" xfId="0" applyBorder="1"/>
    <xf numFmtId="0" fontId="0" fillId="0" borderId="4" xfId="0" applyBorder="1" applyAlignment="1">
      <alignment horizontal="center" vertical="center"/>
    </xf>
    <xf numFmtId="0" fontId="0" fillId="0" borderId="43" xfId="0" applyBorder="1"/>
    <xf numFmtId="0" fontId="3" fillId="5" borderId="27" xfId="0" applyFont="1" applyFill="1" applyBorder="1" applyAlignment="1">
      <alignment horizontal="center" vertical="center"/>
    </xf>
    <xf numFmtId="0" fontId="3" fillId="5" borderId="28" xfId="0" applyFont="1" applyFill="1" applyBorder="1" applyAlignment="1">
      <alignment horizontal="center" vertical="center"/>
    </xf>
    <xf numFmtId="0" fontId="3" fillId="5" borderId="45" xfId="0" applyFont="1" applyFill="1" applyBorder="1" applyAlignment="1">
      <alignment horizontal="center" vertical="center"/>
    </xf>
    <xf numFmtId="0" fontId="0" fillId="0" borderId="46" xfId="0" applyBorder="1"/>
    <xf numFmtId="0" fontId="0" fillId="0" borderId="48" xfId="0" applyBorder="1"/>
    <xf numFmtId="0" fontId="14" fillId="2" borderId="13" xfId="0" applyFont="1" applyFill="1" applyBorder="1" applyAlignment="1">
      <alignment horizontal="left" vertical="center" wrapText="1"/>
    </xf>
    <xf numFmtId="0" fontId="15" fillId="2" borderId="14" xfId="0" applyFont="1" applyFill="1" applyBorder="1" applyAlignment="1">
      <alignment horizontal="left" vertical="center" wrapText="1"/>
    </xf>
    <xf numFmtId="0" fontId="15" fillId="2" borderId="15" xfId="0" applyFont="1" applyFill="1" applyBorder="1" applyAlignment="1">
      <alignment horizontal="left" vertical="center" wrapText="1"/>
    </xf>
    <xf numFmtId="0" fontId="0" fillId="0" borderId="17" xfId="0" applyBorder="1" applyAlignment="1">
      <alignment horizontal="center" vertical="center"/>
    </xf>
    <xf numFmtId="0" fontId="0" fillId="0" borderId="64" xfId="0" applyBorder="1"/>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left" vertical="center"/>
    </xf>
    <xf numFmtId="0" fontId="0" fillId="0" borderId="70" xfId="0" applyBorder="1"/>
    <xf numFmtId="0" fontId="0" fillId="0" borderId="71" xfId="0" applyBorder="1"/>
    <xf numFmtId="0" fontId="0" fillId="0" borderId="68" xfId="0" applyBorder="1"/>
    <xf numFmtId="0" fontId="0" fillId="0" borderId="72" xfId="0" applyBorder="1"/>
    <xf numFmtId="0" fontId="0" fillId="0" borderId="18" xfId="0" applyBorder="1"/>
    <xf numFmtId="0" fontId="0" fillId="0" borderId="69" xfId="0" applyBorder="1"/>
    <xf numFmtId="0" fontId="0" fillId="0" borderId="73" xfId="0" applyBorder="1"/>
    <xf numFmtId="0" fontId="3" fillId="5" borderId="20" xfId="0" applyFont="1" applyFill="1" applyBorder="1" applyAlignment="1">
      <alignment horizontal="center" vertical="center"/>
    </xf>
    <xf numFmtId="0" fontId="3" fillId="5" borderId="21" xfId="0" applyFont="1" applyFill="1" applyBorder="1" applyAlignment="1">
      <alignment horizontal="center" vertical="center"/>
    </xf>
    <xf numFmtId="0" fontId="3" fillId="5" borderId="22" xfId="0" applyFont="1" applyFill="1" applyBorder="1" applyAlignment="1">
      <alignment horizontal="center" vertical="center"/>
    </xf>
    <xf numFmtId="0" fontId="24" fillId="9" borderId="24" xfId="0" applyFont="1" applyFill="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0" fontId="0" fillId="0" borderId="37" xfId="0" applyBorder="1" applyAlignment="1">
      <alignment horizontal="center" vertical="center"/>
    </xf>
    <xf numFmtId="0" fontId="0" fillId="0" borderId="39" xfId="0"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24" fillId="9" borderId="2" xfId="0" applyFont="1" applyFill="1" applyBorder="1" applyAlignment="1">
      <alignment horizontal="center" vertical="center"/>
    </xf>
    <xf numFmtId="0" fontId="24" fillId="9" borderId="3" xfId="0" applyFont="1" applyFill="1" applyBorder="1" applyAlignment="1">
      <alignment horizontal="center" vertical="center"/>
    </xf>
    <xf numFmtId="0" fontId="22" fillId="8" borderId="67" xfId="0" applyFont="1" applyFill="1" applyBorder="1" applyAlignment="1">
      <alignment vertical="center" wrapText="1"/>
    </xf>
    <xf numFmtId="0" fontId="23" fillId="8" borderId="40" xfId="0" applyFont="1" applyFill="1" applyBorder="1"/>
    <xf numFmtId="0" fontId="18" fillId="6" borderId="38" xfId="0" applyFont="1" applyFill="1" applyBorder="1" applyAlignment="1">
      <alignment vertical="center"/>
    </xf>
    <xf numFmtId="0" fontId="19" fillId="6" borderId="38" xfId="0" applyFont="1" applyFill="1" applyBorder="1" applyAlignment="1">
      <alignment vertical="center"/>
    </xf>
    <xf numFmtId="0" fontId="22" fillId="8" borderId="67" xfId="0" applyFont="1" applyFill="1" applyBorder="1" applyAlignment="1">
      <alignment horizontal="left" vertical="top" wrapText="1"/>
    </xf>
    <xf numFmtId="0" fontId="23" fillId="8" borderId="40" xfId="0" applyFont="1" applyFill="1" applyBorder="1" applyAlignment="1">
      <alignment horizontal="left" vertical="top" wrapText="1"/>
    </xf>
    <xf numFmtId="0" fontId="0" fillId="0" borderId="21" xfId="0" applyBorder="1"/>
    <xf numFmtId="0" fontId="5" fillId="0" borderId="66" xfId="0" applyFont="1" applyBorder="1"/>
    <xf numFmtId="0" fontId="6" fillId="0" borderId="66" xfId="0" applyFont="1" applyBorder="1"/>
    <xf numFmtId="0" fontId="7" fillId="0" borderId="66" xfId="0" applyFont="1" applyBorder="1"/>
    <xf numFmtId="0" fontId="8" fillId="0" borderId="66" xfId="0" applyFont="1" applyBorder="1"/>
    <xf numFmtId="0" fontId="9" fillId="0" borderId="66" xfId="0" applyFont="1" applyBorder="1"/>
    <xf numFmtId="0" fontId="10" fillId="0" borderId="66" xfId="0" applyFont="1" applyBorder="1"/>
    <xf numFmtId="0" fontId="11" fillId="0" borderId="66" xfId="0" applyFont="1" applyBorder="1"/>
    <xf numFmtId="0" fontId="3" fillId="0" borderId="66" xfId="0" applyFont="1" applyBorder="1"/>
    <xf numFmtId="0" fontId="12" fillId="0" borderId="66" xfId="0" applyFont="1" applyBorder="1"/>
    <xf numFmtId="0" fontId="13" fillId="0" borderId="66" xfId="0" applyFont="1" applyBorder="1"/>
    <xf numFmtId="0" fontId="25" fillId="0" borderId="0" xfId="0" applyFont="1" applyAlignment="1">
      <alignment horizontal="left" vertical="top" wrapText="1"/>
    </xf>
    <xf numFmtId="0" fontId="0" fillId="0" borderId="0" xfId="0" applyAlignment="1">
      <alignment horizontal="left" vertical="top" wrapText="1"/>
    </xf>
  </cellXfs>
  <cellStyles count="1">
    <cellStyle name="Standaard" xfId="0" builtinId="0"/>
  </cellStyles>
  <dxfs count="0"/>
  <tableStyles count="0" defaultTableStyle="TableStyleMedium2" defaultPivotStyle="PivotStyleLight16"/>
  <colors>
    <mruColors>
      <color rgb="FFFFDD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Kosten</a:t>
            </a:r>
            <a:r>
              <a:rPr lang="en-US" baseline="0"/>
              <a:t>vergelijking</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lineChart>
        <c:grouping val="standard"/>
        <c:varyColors val="0"/>
        <c:ser>
          <c:idx val="0"/>
          <c:order val="0"/>
          <c:tx>
            <c:v>Aardgas</c:v>
          </c:tx>
          <c:spPr>
            <a:ln w="28575" cap="rnd">
              <a:solidFill>
                <a:srgbClr val="FF0000"/>
              </a:solidFill>
              <a:round/>
            </a:ln>
            <a:effectLst/>
          </c:spPr>
          <c:marker>
            <c:symbol val="none"/>
          </c:marker>
          <c:val>
            <c:numRef>
              <c:f>Rekenblad!$E$11:$E$25</c:f>
              <c:numCache>
                <c:formatCode>"€"\ #,##0</c:formatCode>
                <c:ptCount val="15"/>
                <c:pt idx="0">
                  <c:v>2100</c:v>
                </c:pt>
                <c:pt idx="1">
                  <c:v>2137.5</c:v>
                </c:pt>
                <c:pt idx="2">
                  <c:v>2175.7275</c:v>
                </c:pt>
                <c:pt idx="3">
                  <c:v>2214.6969374999999</c:v>
                </c:pt>
                <c:pt idx="4">
                  <c:v>2254.4230381875</c:v>
                </c:pt>
                <c:pt idx="5">
                  <c:v>2294.9208216984371</c:v>
                </c:pt>
                <c:pt idx="6">
                  <c:v>2336.2056074933294</c:v>
                </c:pt>
                <c:pt idx="7">
                  <c:v>2378.2930208509242</c:v>
                </c:pt>
                <c:pt idx="8">
                  <c:v>2421.1989989817093</c:v>
                </c:pt>
                <c:pt idx="9">
                  <c:v>2464.9397972636789</c:v>
                </c:pt>
                <c:pt idx="10">
                  <c:v>2509.5319956027997</c:v>
                </c:pt>
                <c:pt idx="11">
                  <c:v>2554.9925049206722</c:v>
                </c:pt>
                <c:pt idx="12">
                  <c:v>2601.3385737719309</c:v>
                </c:pt>
                <c:pt idx="13">
                  <c:v>2648.5877950939794</c:v>
                </c:pt>
                <c:pt idx="14">
                  <c:v>2696.7581130917015</c:v>
                </c:pt>
              </c:numCache>
            </c:numRef>
          </c:val>
          <c:smooth val="0"/>
          <c:extLst>
            <c:ext xmlns:c16="http://schemas.microsoft.com/office/drawing/2014/chart" uri="{C3380CC4-5D6E-409C-BE32-E72D297353CC}">
              <c16:uniqueId val="{00000000-92BA-4DFF-A8B0-8E5B3A0FFFE9}"/>
            </c:ext>
          </c:extLst>
        </c:ser>
        <c:ser>
          <c:idx val="1"/>
          <c:order val="1"/>
          <c:tx>
            <c:v>Hybride</c:v>
          </c:tx>
          <c:spPr>
            <a:ln w="28575" cap="rnd">
              <a:solidFill>
                <a:srgbClr val="00B0F0"/>
              </a:solidFill>
              <a:round/>
            </a:ln>
            <a:effectLst/>
          </c:spPr>
          <c:marker>
            <c:symbol val="none"/>
          </c:marker>
          <c:val>
            <c:numRef>
              <c:f>Rekenblad!$K$11:$K$25</c:f>
              <c:numCache>
                <c:formatCode>"€"\ #,##0</c:formatCode>
                <c:ptCount val="15"/>
                <c:pt idx="0">
                  <c:v>1012.5</c:v>
                </c:pt>
                <c:pt idx="1">
                  <c:v>1026.75</c:v>
                </c:pt>
                <c:pt idx="2">
                  <c:v>1297.3040667773435</c:v>
                </c:pt>
                <c:pt idx="3">
                  <c:v>1314.9098621112303</c:v>
                </c:pt>
                <c:pt idx="4">
                  <c:v>1332.8260719217863</c:v>
                </c:pt>
                <c:pt idx="5">
                  <c:v>1351.0586959913953</c:v>
                </c:pt>
                <c:pt idx="6">
                  <c:v>1369.6138530555522</c:v>
                </c:pt>
                <c:pt idx="7">
                  <c:v>1388.4977831767137</c:v>
                </c:pt>
                <c:pt idx="8">
                  <c:v>1407.716850165599</c:v>
                </c:pt>
                <c:pt idx="9">
                  <c:v>1427.2775440508885</c:v>
                </c:pt>
                <c:pt idx="10">
                  <c:v>1447.186483598294</c:v>
                </c:pt>
                <c:pt idx="11">
                  <c:v>1467.4504188799795</c:v>
                </c:pt>
                <c:pt idx="12">
                  <c:v>1488.0762338953468</c:v>
                </c:pt>
                <c:pt idx="13">
                  <c:v>1509.0709492442109</c:v>
                </c:pt>
                <c:pt idx="14">
                  <c:v>1530.4417248534069</c:v>
                </c:pt>
              </c:numCache>
            </c:numRef>
          </c:val>
          <c:smooth val="0"/>
          <c:extLst>
            <c:ext xmlns:c16="http://schemas.microsoft.com/office/drawing/2014/chart" uri="{C3380CC4-5D6E-409C-BE32-E72D297353CC}">
              <c16:uniqueId val="{00000003-92BA-4DFF-A8B0-8E5B3A0FFFE9}"/>
            </c:ext>
          </c:extLst>
        </c:ser>
        <c:ser>
          <c:idx val="2"/>
          <c:order val="2"/>
          <c:tx>
            <c:v>All Elektric</c:v>
          </c:tx>
          <c:spPr>
            <a:ln w="28575" cap="rnd">
              <a:solidFill>
                <a:srgbClr val="7030A0"/>
              </a:solidFill>
              <a:round/>
            </a:ln>
            <a:effectLst/>
          </c:spPr>
          <c:marker>
            <c:symbol val="none"/>
          </c:marker>
          <c:val>
            <c:numRef>
              <c:f>Rekenblad!$O$11:$O$25</c:f>
              <c:numCache>
                <c:formatCode>"€"\ #,##0</c:formatCode>
                <c:ptCount val="15"/>
                <c:pt idx="0">
                  <c:v>300</c:v>
                </c:pt>
                <c:pt idx="1">
                  <c:v>301.5</c:v>
                </c:pt>
                <c:pt idx="2">
                  <c:v>640.35625570312482</c:v>
                </c:pt>
                <c:pt idx="3">
                  <c:v>643.5580369816405</c:v>
                </c:pt>
                <c:pt idx="4">
                  <c:v>646.77582716654865</c:v>
                </c:pt>
                <c:pt idx="5">
                  <c:v>650.00970630238123</c:v>
                </c:pt>
                <c:pt idx="6">
                  <c:v>653.25975483389311</c:v>
                </c:pt>
                <c:pt idx="7">
                  <c:v>656.52605360806251</c:v>
                </c:pt>
                <c:pt idx="8">
                  <c:v>659.8086838761028</c:v>
                </c:pt>
                <c:pt idx="9">
                  <c:v>663.10772729548319</c:v>
                </c:pt>
                <c:pt idx="10">
                  <c:v>666.42326593196049</c:v>
                </c:pt>
                <c:pt idx="11">
                  <c:v>669.7553822616203</c:v>
                </c:pt>
                <c:pt idx="12">
                  <c:v>673.10415917292835</c:v>
                </c:pt>
                <c:pt idx="13">
                  <c:v>676.46967996879278</c:v>
                </c:pt>
                <c:pt idx="14">
                  <c:v>679.85202836863664</c:v>
                </c:pt>
              </c:numCache>
            </c:numRef>
          </c:val>
          <c:smooth val="0"/>
          <c:extLst>
            <c:ext xmlns:c16="http://schemas.microsoft.com/office/drawing/2014/chart" uri="{C3380CC4-5D6E-409C-BE32-E72D297353CC}">
              <c16:uniqueId val="{00000005-92BA-4DFF-A8B0-8E5B3A0FFFE9}"/>
            </c:ext>
          </c:extLst>
        </c:ser>
        <c:ser>
          <c:idx val="3"/>
          <c:order val="3"/>
          <c:tx>
            <c:v>ZLT Bronnet</c:v>
          </c:tx>
          <c:spPr>
            <a:ln w="28575" cap="rnd">
              <a:solidFill>
                <a:srgbClr val="00B050"/>
              </a:solidFill>
              <a:round/>
            </a:ln>
            <a:effectLst/>
          </c:spPr>
          <c:marker>
            <c:symbol val="none"/>
          </c:marker>
          <c:val>
            <c:numRef>
              <c:f>Rekenblad!$P$11:$P$25</c:f>
              <c:numCache>
                <c:formatCode>"€"\ #,##0</c:formatCode>
                <c:ptCount val="15"/>
                <c:pt idx="0">
                  <c:v>300</c:v>
                </c:pt>
                <c:pt idx="1">
                  <c:v>301.49999999999994</c:v>
                </c:pt>
                <c:pt idx="2">
                  <c:v>548.35204960227259</c:v>
                </c:pt>
                <c:pt idx="3">
                  <c:v>551.09380985028395</c:v>
                </c:pt>
                <c:pt idx="4">
                  <c:v>553.84927889953531</c:v>
                </c:pt>
                <c:pt idx="5">
                  <c:v>556.61852529403291</c:v>
                </c:pt>
                <c:pt idx="6">
                  <c:v>559.40161792050299</c:v>
                </c:pt>
                <c:pt idx="7">
                  <c:v>562.1986260101055</c:v>
                </c:pt>
                <c:pt idx="8">
                  <c:v>565.00961914015591</c:v>
                </c:pt>
                <c:pt idx="9">
                  <c:v>567.83466723585661</c:v>
                </c:pt>
                <c:pt idx="10">
                  <c:v>570.67384057203594</c:v>
                </c:pt>
                <c:pt idx="11">
                  <c:v>573.52720977489605</c:v>
                </c:pt>
                <c:pt idx="12">
                  <c:v>576.39484582377042</c:v>
                </c:pt>
                <c:pt idx="13">
                  <c:v>579.27682005288921</c:v>
                </c:pt>
                <c:pt idx="14">
                  <c:v>582.17320415315362</c:v>
                </c:pt>
              </c:numCache>
            </c:numRef>
          </c:val>
          <c:smooth val="0"/>
          <c:extLst>
            <c:ext xmlns:c16="http://schemas.microsoft.com/office/drawing/2014/chart" uri="{C3380CC4-5D6E-409C-BE32-E72D297353CC}">
              <c16:uniqueId val="{00000006-92BA-4DFF-A8B0-8E5B3A0FFFE9}"/>
            </c:ext>
          </c:extLst>
        </c:ser>
        <c:dLbls>
          <c:showLegendKey val="0"/>
          <c:showVal val="0"/>
          <c:showCatName val="0"/>
          <c:showSerName val="0"/>
          <c:showPercent val="0"/>
          <c:showBubbleSize val="0"/>
        </c:dLbls>
        <c:smooth val="0"/>
        <c:axId val="251853408"/>
        <c:axId val="374723216"/>
      </c:lineChart>
      <c:catAx>
        <c:axId val="251853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Jaren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374723216"/>
        <c:crosses val="autoZero"/>
        <c:auto val="1"/>
        <c:lblAlgn val="ctr"/>
        <c:lblOffset val="100"/>
        <c:noMultiLvlLbl val="0"/>
      </c:catAx>
      <c:valAx>
        <c:axId val="3747232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Kosten per jaar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NL"/>
            </a:p>
          </c:txPr>
        </c:title>
        <c:numFmt formatCode="&quot;€&quot;\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251853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5875"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tif"/><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11</xdr:col>
      <xdr:colOff>233995</xdr:colOff>
      <xdr:row>26</xdr:row>
      <xdr:rowOff>123210</xdr:rowOff>
    </xdr:from>
    <xdr:to>
      <xdr:col>15</xdr:col>
      <xdr:colOff>490561</xdr:colOff>
      <xdr:row>29</xdr:row>
      <xdr:rowOff>50411</xdr:rowOff>
    </xdr:to>
    <xdr:pic>
      <xdr:nvPicPr>
        <xdr:cNvPr id="2" name="Picture 1">
          <a:extLst>
            <a:ext uri="{FF2B5EF4-FFF2-40B4-BE49-F238E27FC236}">
              <a16:creationId xmlns:a16="http://schemas.microsoft.com/office/drawing/2014/main" id="{D148B62B-CF8C-F714-4104-64A3F4363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20420" y="5762010"/>
          <a:ext cx="2537991" cy="51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85725</xdr:colOff>
      <xdr:row>1</xdr:row>
      <xdr:rowOff>138112</xdr:rowOff>
    </xdr:from>
    <xdr:to>
      <xdr:col>29</xdr:col>
      <xdr:colOff>333375</xdr:colOff>
      <xdr:row>25</xdr:row>
      <xdr:rowOff>161925</xdr:rowOff>
    </xdr:to>
    <xdr:graphicFrame macro="">
      <xdr:nvGraphicFramePr>
        <xdr:cNvPr id="3" name="Chart 2">
          <a:extLst>
            <a:ext uri="{FF2B5EF4-FFF2-40B4-BE49-F238E27FC236}">
              <a16:creationId xmlns:a16="http://schemas.microsoft.com/office/drawing/2014/main" id="{7B30310B-E1C4-63A6-AB4E-66389E320C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95250</xdr:rowOff>
    </xdr:from>
    <xdr:to>
      <xdr:col>9</xdr:col>
      <xdr:colOff>356077</xdr:colOff>
      <xdr:row>18</xdr:row>
      <xdr:rowOff>76200</xdr:rowOff>
    </xdr:to>
    <xdr:grpSp>
      <xdr:nvGrpSpPr>
        <xdr:cNvPr id="2" name="Group 1">
          <a:extLst>
            <a:ext uri="{FF2B5EF4-FFF2-40B4-BE49-F238E27FC236}">
              <a16:creationId xmlns:a16="http://schemas.microsoft.com/office/drawing/2014/main" id="{B4877D89-8CAA-484E-85B7-B3E9E28ED54D}"/>
            </a:ext>
          </a:extLst>
        </xdr:cNvPr>
        <xdr:cNvGrpSpPr/>
      </xdr:nvGrpSpPr>
      <xdr:grpSpPr>
        <a:xfrm>
          <a:off x="95250" y="95250"/>
          <a:ext cx="5747227" cy="4318000"/>
          <a:chOff x="635635" y="541836"/>
          <a:chExt cx="5747227" cy="4627436"/>
        </a:xfrm>
      </xdr:grpSpPr>
      <xdr:sp macro="" textlink="">
        <xdr:nvSpPr>
          <xdr:cNvPr id="3" name="Text Box 15">
            <a:extLst>
              <a:ext uri="{FF2B5EF4-FFF2-40B4-BE49-F238E27FC236}">
                <a16:creationId xmlns:a16="http://schemas.microsoft.com/office/drawing/2014/main" id="{1E7C341F-58AA-B46E-0CA6-73AA055DE299}"/>
              </a:ext>
            </a:extLst>
          </xdr:cNvPr>
          <xdr:cNvSpPr txBox="1"/>
        </xdr:nvSpPr>
        <xdr:spPr>
          <a:xfrm>
            <a:off x="635635" y="1913436"/>
            <a:ext cx="2096770" cy="70802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altLang="en-US" sz="2000" b="1">
                <a:solidFill>
                  <a:srgbClr val="0070C0"/>
                </a:solidFill>
              </a:rPr>
              <a:t>2. Direct </a:t>
            </a:r>
          </a:p>
          <a:p>
            <a:r>
              <a:rPr lang="nl-NL" altLang="en-US" sz="2000" b="1">
                <a:solidFill>
                  <a:srgbClr val="0070C0"/>
                </a:solidFill>
              </a:rPr>
              <a:t>verbruik</a:t>
            </a:r>
          </a:p>
        </xdr:txBody>
      </xdr:sp>
      <xdr:grpSp>
        <xdr:nvGrpSpPr>
          <xdr:cNvPr id="4" name="Group 3">
            <a:extLst>
              <a:ext uri="{FF2B5EF4-FFF2-40B4-BE49-F238E27FC236}">
                <a16:creationId xmlns:a16="http://schemas.microsoft.com/office/drawing/2014/main" id="{2726871C-461B-501C-0A47-15E90949B827}"/>
              </a:ext>
            </a:extLst>
          </xdr:cNvPr>
          <xdr:cNvGrpSpPr/>
        </xdr:nvGrpSpPr>
        <xdr:grpSpPr>
          <a:xfrm>
            <a:off x="2715350" y="4061906"/>
            <a:ext cx="1164681" cy="1107366"/>
            <a:chOff x="3163917" y="5174841"/>
            <a:chExt cx="4260859" cy="3595408"/>
          </a:xfrm>
        </xdr:grpSpPr>
        <xdr:pic>
          <xdr:nvPicPr>
            <xdr:cNvPr id="23" name="images.png">
              <a:extLst>
                <a:ext uri="{FF2B5EF4-FFF2-40B4-BE49-F238E27FC236}">
                  <a16:creationId xmlns:a16="http://schemas.microsoft.com/office/drawing/2014/main" id="{9CE0F7E3-F51F-32F5-30E4-98D12515A7D5}"/>
                </a:ext>
              </a:extLst>
            </xdr:cNvPr>
            <xdr:cNvPicPr>
              <a:picLocks noChangeAspect="1"/>
            </xdr:cNvPicPr>
          </xdr:nvPicPr>
          <xdr:blipFill>
            <a:blip xmlns:r="http://schemas.openxmlformats.org/officeDocument/2006/relationships" r:embed="rId1"/>
            <a:stretch>
              <a:fillRect/>
            </a:stretch>
          </xdr:blipFill>
          <xdr:spPr>
            <a:xfrm>
              <a:off x="3829367" y="5174841"/>
              <a:ext cx="3595409" cy="3595408"/>
            </a:xfrm>
            <a:prstGeom prst="rect">
              <a:avLst/>
            </a:prstGeom>
            <a:ln w="12700" cap="flat">
              <a:noFill/>
              <a:miter lim="400000"/>
            </a:ln>
            <a:effectLst/>
          </xdr:spPr>
        </xdr:pic>
        <xdr:pic>
          <xdr:nvPicPr>
            <xdr:cNvPr id="24" name="Afbeelding" descr="Afbeelding">
              <a:extLst>
                <a:ext uri="{FF2B5EF4-FFF2-40B4-BE49-F238E27FC236}">
                  <a16:creationId xmlns:a16="http://schemas.microsoft.com/office/drawing/2014/main" id="{BC5C30C5-C3A0-E57C-6D6F-2FE4424CB405}"/>
                </a:ext>
              </a:extLst>
            </xdr:cNvPr>
            <xdr:cNvPicPr>
              <a:picLocks noChangeAspect="1"/>
            </xdr:cNvPicPr>
          </xdr:nvPicPr>
          <xdr:blipFill>
            <a:blip xmlns:r="http://schemas.openxmlformats.org/officeDocument/2006/relationships" r:embed="rId2"/>
            <a:stretch>
              <a:fillRect/>
            </a:stretch>
          </xdr:blipFill>
          <xdr:spPr>
            <a:xfrm>
              <a:off x="3163917" y="5976185"/>
              <a:ext cx="1492834" cy="1405021"/>
            </a:xfrm>
            <a:prstGeom prst="rect">
              <a:avLst/>
            </a:prstGeom>
            <a:ln w="12700" cap="flat">
              <a:noFill/>
              <a:miter lim="400000"/>
            </a:ln>
            <a:effectLst/>
          </xdr:spPr>
        </xdr:pic>
        <xdr:sp macro="" textlink="">
          <xdr:nvSpPr>
            <xdr:cNvPr id="25" name="Lijn">
              <a:extLst>
                <a:ext uri="{FF2B5EF4-FFF2-40B4-BE49-F238E27FC236}">
                  <a16:creationId xmlns:a16="http://schemas.microsoft.com/office/drawing/2014/main" id="{758ADA1A-7371-A9A4-D2BB-6BB28198B20D}"/>
                </a:ext>
              </a:extLst>
            </xdr:cNvPr>
            <xdr:cNvSpPr/>
          </xdr:nvSpPr>
          <xdr:spPr>
            <a:xfrm>
              <a:off x="4594852" y="6470569"/>
              <a:ext cx="443551" cy="1"/>
            </a:xfrm>
            <a:prstGeom prst="line">
              <a:avLst/>
            </a:prstGeom>
            <a:noFill/>
            <a:ln w="50800" cap="flat">
              <a:solidFill>
                <a:srgbClr val="000000"/>
              </a:solidFill>
              <a:prstDash val="solid"/>
              <a:miter lim="400000"/>
            </a:ln>
            <a:effectLst/>
          </xdr:spPr>
          <xdr:txBody>
            <a:bodyPr wrap="square" lIns="50800" tIns="50800" rIns="50800" bIns="50800" numCol="1"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a:p>
          </xdr:txBody>
        </xdr:sp>
      </xdr:grpSp>
      <xdr:pic>
        <xdr:nvPicPr>
          <xdr:cNvPr id="5" name="Picture 4">
            <a:extLst>
              <a:ext uri="{FF2B5EF4-FFF2-40B4-BE49-F238E27FC236}">
                <a16:creationId xmlns:a16="http://schemas.microsoft.com/office/drawing/2014/main" id="{F9C8D277-0FCD-DD2E-01D3-1D3BCB39DCFB}"/>
              </a:ext>
            </a:extLst>
          </xdr:cNvPr>
          <xdr:cNvPicPr>
            <a:picLocks noChangeAspect="1"/>
          </xdr:cNvPicPr>
        </xdr:nvPicPr>
        <xdr:blipFill>
          <a:blip xmlns:r="http://schemas.openxmlformats.org/officeDocument/2006/relationships" r:embed="rId3"/>
          <a:stretch>
            <a:fillRect/>
          </a:stretch>
        </xdr:blipFill>
        <xdr:spPr>
          <a:xfrm>
            <a:off x="1253490" y="541836"/>
            <a:ext cx="2327910" cy="694690"/>
          </a:xfrm>
          <a:prstGeom prst="rect">
            <a:avLst/>
          </a:prstGeom>
        </xdr:spPr>
      </xdr:pic>
      <xdr:pic>
        <xdr:nvPicPr>
          <xdr:cNvPr id="6" name="Picture 5">
            <a:extLst>
              <a:ext uri="{FF2B5EF4-FFF2-40B4-BE49-F238E27FC236}">
                <a16:creationId xmlns:a16="http://schemas.microsoft.com/office/drawing/2014/main" id="{3DE8689B-8E80-DFAA-4C98-44C84E246514}"/>
              </a:ext>
            </a:extLst>
          </xdr:cNvPr>
          <xdr:cNvPicPr>
            <a:picLocks noChangeAspect="1"/>
          </xdr:cNvPicPr>
        </xdr:nvPicPr>
        <xdr:blipFill>
          <a:blip xmlns:r="http://schemas.openxmlformats.org/officeDocument/2006/relationships" r:embed="rId4"/>
          <a:stretch>
            <a:fillRect/>
          </a:stretch>
        </xdr:blipFill>
        <xdr:spPr>
          <a:xfrm>
            <a:off x="4606290" y="1547041"/>
            <a:ext cx="1623060" cy="1623060"/>
          </a:xfrm>
          <a:prstGeom prst="rect">
            <a:avLst/>
          </a:prstGeom>
        </xdr:spPr>
      </xdr:pic>
      <xdr:cxnSp macro="">
        <xdr:nvCxnSpPr>
          <xdr:cNvPr id="7" name="Straight Connector 6">
            <a:extLst>
              <a:ext uri="{FF2B5EF4-FFF2-40B4-BE49-F238E27FC236}">
                <a16:creationId xmlns:a16="http://schemas.microsoft.com/office/drawing/2014/main" id="{F9618257-A330-498F-E54B-9AF03CD34BC0}"/>
              </a:ext>
            </a:extLst>
          </xdr:cNvPr>
          <xdr:cNvCxnSpPr/>
        </xdr:nvCxnSpPr>
        <xdr:spPr>
          <a:xfrm>
            <a:off x="2732405" y="1315901"/>
            <a:ext cx="13335" cy="647700"/>
          </a:xfrm>
          <a:prstGeom prst="line">
            <a:avLst/>
          </a:prstGeom>
          <a:ln w="25400" cmpd="sng">
            <a:solidFill>
              <a:srgbClr val="7030A0"/>
            </a:solidFill>
            <a:prstDash val="solid"/>
            <a:headEnd type="none"/>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66FA0C57-60A3-6CA9-3F82-5356D6E51022}"/>
              </a:ext>
            </a:extLst>
          </xdr:cNvPr>
          <xdr:cNvCxnSpPr/>
        </xdr:nvCxnSpPr>
        <xdr:spPr>
          <a:xfrm flipV="1">
            <a:off x="2745740" y="1950266"/>
            <a:ext cx="2167255" cy="13335"/>
          </a:xfrm>
          <a:prstGeom prst="line">
            <a:avLst/>
          </a:prstGeom>
          <a:ln w="25400" cmpd="sng">
            <a:solidFill>
              <a:srgbClr val="7030A0"/>
            </a:solidFill>
            <a:prstDash val="solid"/>
            <a:tailEnd type="triangle" w="lg" len="lg"/>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C41540FB-3599-0F3F-4DD1-F4CC6F43A5BD}"/>
              </a:ext>
            </a:extLst>
          </xdr:cNvPr>
          <xdr:cNvCxnSpPr/>
        </xdr:nvCxnSpPr>
        <xdr:spPr>
          <a:xfrm flipV="1">
            <a:off x="2745740" y="2474776"/>
            <a:ext cx="2167255" cy="13335"/>
          </a:xfrm>
          <a:prstGeom prst="line">
            <a:avLst/>
          </a:prstGeom>
          <a:ln w="25400" cmpd="sng">
            <a:solidFill>
              <a:srgbClr val="00B050"/>
            </a:solidFill>
            <a:prstDash val="solid"/>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44A09DA0-F177-D747-3156-BF3E23ECCC83}"/>
              </a:ext>
            </a:extLst>
          </xdr:cNvPr>
          <xdr:cNvCxnSpPr>
            <a:cxnSpLocks/>
          </xdr:cNvCxnSpPr>
        </xdr:nvCxnSpPr>
        <xdr:spPr>
          <a:xfrm flipV="1">
            <a:off x="2732405" y="2474776"/>
            <a:ext cx="12700" cy="594995"/>
          </a:xfrm>
          <a:prstGeom prst="line">
            <a:avLst/>
          </a:prstGeom>
          <a:ln w="25400" cmpd="sng">
            <a:solidFill>
              <a:srgbClr val="00B050"/>
            </a:solidFill>
            <a:prstDash val="solid"/>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E88FA574-F2E6-02E5-F38D-BD04DB6312C1}"/>
              </a:ext>
            </a:extLst>
          </xdr:cNvPr>
          <xdr:cNvCxnSpPr>
            <a:cxnSpLocks/>
          </xdr:cNvCxnSpPr>
        </xdr:nvCxnSpPr>
        <xdr:spPr>
          <a:xfrm flipH="1" flipV="1">
            <a:off x="2038985" y="1341936"/>
            <a:ext cx="28575" cy="1727835"/>
          </a:xfrm>
          <a:prstGeom prst="line">
            <a:avLst/>
          </a:prstGeom>
          <a:ln w="25400" cmpd="sng">
            <a:solidFill>
              <a:srgbClr val="0070C0"/>
            </a:solidFill>
            <a:prstDash val="solid"/>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sp macro="" textlink="">
        <xdr:nvSpPr>
          <xdr:cNvPr id="12" name="Text Box 16">
            <a:extLst>
              <a:ext uri="{FF2B5EF4-FFF2-40B4-BE49-F238E27FC236}">
                <a16:creationId xmlns:a16="http://schemas.microsoft.com/office/drawing/2014/main" id="{73C6C364-E5E3-1BCD-B879-D6CB78CF0E8E}"/>
              </a:ext>
            </a:extLst>
          </xdr:cNvPr>
          <xdr:cNvSpPr txBox="1"/>
        </xdr:nvSpPr>
        <xdr:spPr>
          <a:xfrm>
            <a:off x="3410585" y="1208048"/>
            <a:ext cx="1379220" cy="70675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altLang="en-US" sz="2000" b="1">
                <a:solidFill>
                  <a:srgbClr val="7030A0"/>
                </a:solidFill>
              </a:rPr>
              <a:t>3. Terug</a:t>
            </a:r>
          </a:p>
          <a:p>
            <a:r>
              <a:rPr lang="nl-NL" altLang="en-US" sz="2000" b="1">
                <a:solidFill>
                  <a:srgbClr val="7030A0"/>
                </a:solidFill>
              </a:rPr>
              <a:t>geleverd</a:t>
            </a:r>
          </a:p>
        </xdr:txBody>
      </xdr:sp>
      <xdr:sp macro="" textlink="">
        <xdr:nvSpPr>
          <xdr:cNvPr id="13" name="Text Box 17">
            <a:extLst>
              <a:ext uri="{FF2B5EF4-FFF2-40B4-BE49-F238E27FC236}">
                <a16:creationId xmlns:a16="http://schemas.microsoft.com/office/drawing/2014/main" id="{7A6798F5-1A27-E9A9-91BB-4FDB16564323}"/>
              </a:ext>
            </a:extLst>
          </xdr:cNvPr>
          <xdr:cNvSpPr txBox="1"/>
        </xdr:nvSpPr>
        <xdr:spPr>
          <a:xfrm>
            <a:off x="3458845" y="2498271"/>
            <a:ext cx="1525905" cy="40005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altLang="en-US" sz="2000" b="1">
                <a:solidFill>
                  <a:srgbClr val="00B050"/>
                </a:solidFill>
              </a:rPr>
              <a:t>4. Geleverd</a:t>
            </a:r>
          </a:p>
        </xdr:txBody>
      </xdr:sp>
      <xdr:pic>
        <xdr:nvPicPr>
          <xdr:cNvPr id="14" name="Picture 13">
            <a:extLst>
              <a:ext uri="{FF2B5EF4-FFF2-40B4-BE49-F238E27FC236}">
                <a16:creationId xmlns:a16="http://schemas.microsoft.com/office/drawing/2014/main" id="{FE111AE8-12A7-0C57-E6A6-64EA9E35A297}"/>
              </a:ext>
            </a:extLst>
          </xdr:cNvPr>
          <xdr:cNvPicPr>
            <a:picLocks noChangeAspect="1"/>
          </xdr:cNvPicPr>
        </xdr:nvPicPr>
        <xdr:blipFill>
          <a:blip xmlns:r="http://schemas.openxmlformats.org/officeDocument/2006/relationships" r:embed="rId5"/>
          <a:stretch>
            <a:fillRect/>
          </a:stretch>
        </xdr:blipFill>
        <xdr:spPr>
          <a:xfrm>
            <a:off x="955766" y="4146640"/>
            <a:ext cx="859155" cy="859155"/>
          </a:xfrm>
          <a:prstGeom prst="rect">
            <a:avLst/>
          </a:prstGeom>
        </xdr:spPr>
      </xdr:pic>
      <xdr:pic>
        <xdr:nvPicPr>
          <xdr:cNvPr id="15" name="Picture 14">
            <a:extLst>
              <a:ext uri="{FF2B5EF4-FFF2-40B4-BE49-F238E27FC236}">
                <a16:creationId xmlns:a16="http://schemas.microsoft.com/office/drawing/2014/main" id="{87699C06-B1AE-522B-C001-DEC22AB2323C}"/>
              </a:ext>
            </a:extLst>
          </xdr:cNvPr>
          <xdr:cNvPicPr>
            <a:picLocks noChangeAspect="1"/>
          </xdr:cNvPicPr>
        </xdr:nvPicPr>
        <xdr:blipFill>
          <a:blip xmlns:r="http://schemas.openxmlformats.org/officeDocument/2006/relationships" r:embed="rId6"/>
          <a:stretch>
            <a:fillRect/>
          </a:stretch>
        </xdr:blipFill>
        <xdr:spPr>
          <a:xfrm>
            <a:off x="1806757" y="4186012"/>
            <a:ext cx="859155" cy="859155"/>
          </a:xfrm>
          <a:prstGeom prst="rect">
            <a:avLst/>
          </a:prstGeom>
        </xdr:spPr>
      </xdr:pic>
      <xdr:sp macro="" textlink="">
        <xdr:nvSpPr>
          <xdr:cNvPr id="16" name="Text Box 2">
            <a:extLst>
              <a:ext uri="{FF2B5EF4-FFF2-40B4-BE49-F238E27FC236}">
                <a16:creationId xmlns:a16="http://schemas.microsoft.com/office/drawing/2014/main" id="{DDEDB4B6-0459-8369-B82C-E850E7AB81B0}"/>
              </a:ext>
            </a:extLst>
          </xdr:cNvPr>
          <xdr:cNvSpPr txBox="1"/>
        </xdr:nvSpPr>
        <xdr:spPr>
          <a:xfrm>
            <a:off x="2980055" y="630101"/>
            <a:ext cx="3115945"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altLang="en-US" sz="2000" b="1">
                <a:solidFill>
                  <a:srgbClr val="FF0000"/>
                </a:solidFill>
              </a:rPr>
              <a:t>1. Opgewekt</a:t>
            </a:r>
          </a:p>
        </xdr:txBody>
      </xdr:sp>
      <xdr:sp macro="" textlink="">
        <xdr:nvSpPr>
          <xdr:cNvPr id="17" name="Text Box 11">
            <a:extLst>
              <a:ext uri="{FF2B5EF4-FFF2-40B4-BE49-F238E27FC236}">
                <a16:creationId xmlns:a16="http://schemas.microsoft.com/office/drawing/2014/main" id="{86606FB6-9043-9B7B-B10C-5F4DB19F16EF}"/>
              </a:ext>
            </a:extLst>
          </xdr:cNvPr>
          <xdr:cNvSpPr txBox="1"/>
        </xdr:nvSpPr>
        <xdr:spPr>
          <a:xfrm>
            <a:off x="3293268" y="3112013"/>
            <a:ext cx="3089594" cy="707886"/>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nl-NL" altLang="en-US" sz="2000" b="1">
                <a:solidFill>
                  <a:schemeClr val="accent2"/>
                </a:solidFill>
              </a:rPr>
              <a:t>5a. Verbruik huishouden</a:t>
            </a:r>
          </a:p>
          <a:p>
            <a:r>
              <a:rPr lang="nl-NL" altLang="en-US" sz="2000" b="1">
                <a:solidFill>
                  <a:schemeClr val="accent2"/>
                </a:solidFill>
              </a:rPr>
              <a:t>5b. Verbruik warmtepomp</a:t>
            </a:r>
          </a:p>
        </xdr:txBody>
      </xdr:sp>
      <xdr:sp macro="" textlink="">
        <xdr:nvSpPr>
          <xdr:cNvPr id="18" name="Oval 17">
            <a:extLst>
              <a:ext uri="{FF2B5EF4-FFF2-40B4-BE49-F238E27FC236}">
                <a16:creationId xmlns:a16="http://schemas.microsoft.com/office/drawing/2014/main" id="{A9EA8708-7EA2-EC09-AAD8-A1DCCCDA6094}"/>
              </a:ext>
            </a:extLst>
          </xdr:cNvPr>
          <xdr:cNvSpPr/>
        </xdr:nvSpPr>
        <xdr:spPr>
          <a:xfrm>
            <a:off x="1853294" y="2784021"/>
            <a:ext cx="1164680" cy="502354"/>
          </a:xfrm>
          <a:prstGeom prst="ellipse">
            <a:avLst/>
          </a:prstGeom>
          <a:no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cxnSp macro="">
        <xdr:nvCxnSpPr>
          <xdr:cNvPr id="19" name="Straight Connector 18">
            <a:extLst>
              <a:ext uri="{FF2B5EF4-FFF2-40B4-BE49-F238E27FC236}">
                <a16:creationId xmlns:a16="http://schemas.microsoft.com/office/drawing/2014/main" id="{209A1BCA-AF57-6814-F7DA-B69AC681B024}"/>
              </a:ext>
            </a:extLst>
          </xdr:cNvPr>
          <xdr:cNvCxnSpPr>
            <a:cxnSpLocks/>
          </xdr:cNvCxnSpPr>
        </xdr:nvCxnSpPr>
        <xdr:spPr>
          <a:xfrm flipV="1">
            <a:off x="1853294" y="3107235"/>
            <a:ext cx="383040" cy="868772"/>
          </a:xfrm>
          <a:prstGeom prst="line">
            <a:avLst/>
          </a:prstGeom>
          <a:ln w="25400" cmpd="sng">
            <a:solidFill>
              <a:schemeClr val="accent2">
                <a:lumMod val="60000"/>
                <a:lumOff val="40000"/>
              </a:schemeClr>
            </a:solidFill>
            <a:prstDash val="solid"/>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697AA1FF-9A56-8FAE-9114-DC264851232D}"/>
              </a:ext>
            </a:extLst>
          </xdr:cNvPr>
          <xdr:cNvCxnSpPr>
            <a:cxnSpLocks/>
          </xdr:cNvCxnSpPr>
        </xdr:nvCxnSpPr>
        <xdr:spPr>
          <a:xfrm flipH="1" flipV="1">
            <a:off x="2376668" y="3107235"/>
            <a:ext cx="884526" cy="1039405"/>
          </a:xfrm>
          <a:prstGeom prst="line">
            <a:avLst/>
          </a:prstGeom>
          <a:ln w="25400" cmpd="sng">
            <a:solidFill>
              <a:schemeClr val="accent2">
                <a:lumMod val="60000"/>
                <a:lumOff val="40000"/>
              </a:schemeClr>
            </a:solidFill>
            <a:prstDash val="solid"/>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pic>
        <xdr:nvPicPr>
          <xdr:cNvPr id="21" name="images.png">
            <a:extLst>
              <a:ext uri="{FF2B5EF4-FFF2-40B4-BE49-F238E27FC236}">
                <a16:creationId xmlns:a16="http://schemas.microsoft.com/office/drawing/2014/main" id="{9E83DFEE-34DF-6E6E-1E63-BC61C05F298A}"/>
              </a:ext>
            </a:extLst>
          </xdr:cNvPr>
          <xdr:cNvPicPr>
            <a:picLocks noChangeAspect="1"/>
          </xdr:cNvPicPr>
        </xdr:nvPicPr>
        <xdr:blipFill>
          <a:blip xmlns:r="http://schemas.openxmlformats.org/officeDocument/2006/relationships" r:embed="rId7"/>
          <a:stretch>
            <a:fillRect/>
          </a:stretch>
        </xdr:blipFill>
        <xdr:spPr>
          <a:xfrm>
            <a:off x="3613166" y="4189823"/>
            <a:ext cx="897524" cy="897524"/>
          </a:xfrm>
          <a:prstGeom prst="rect">
            <a:avLst/>
          </a:prstGeom>
          <a:ln w="12700" cap="flat">
            <a:noFill/>
            <a:miter lim="400000"/>
          </a:ln>
          <a:effectLst/>
        </xdr:spPr>
      </xdr:pic>
      <xdr:cxnSp macro="">
        <xdr:nvCxnSpPr>
          <xdr:cNvPr id="22" name="Straight Connector 21">
            <a:extLst>
              <a:ext uri="{FF2B5EF4-FFF2-40B4-BE49-F238E27FC236}">
                <a16:creationId xmlns:a16="http://schemas.microsoft.com/office/drawing/2014/main" id="{4DFD3AB8-823F-CEEE-9D48-B9F6DBF8D914}"/>
              </a:ext>
            </a:extLst>
          </xdr:cNvPr>
          <xdr:cNvCxnSpPr>
            <a:cxnSpLocks/>
          </xdr:cNvCxnSpPr>
        </xdr:nvCxnSpPr>
        <xdr:spPr>
          <a:xfrm flipH="1" flipV="1">
            <a:off x="2642358" y="3140328"/>
            <a:ext cx="1237673" cy="1006312"/>
          </a:xfrm>
          <a:prstGeom prst="line">
            <a:avLst/>
          </a:prstGeom>
          <a:ln w="25400" cmpd="sng">
            <a:solidFill>
              <a:schemeClr val="accent2">
                <a:lumMod val="60000"/>
                <a:lumOff val="40000"/>
              </a:schemeClr>
            </a:solidFill>
            <a:prstDash val="solid"/>
            <a:headEnd type="triangle" w="lg" len="lg"/>
            <a:tailEnd type="none" w="lg" len="lg"/>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437F-CC22-4617-93B3-13A85AD0F953}">
  <sheetPr>
    <pageSetUpPr fitToPage="1"/>
  </sheetPr>
  <dimension ref="A1:AA64"/>
  <sheetViews>
    <sheetView tabSelected="1" zoomScaleNormal="100" workbookViewId="0">
      <selection activeCell="C3" sqref="C3"/>
    </sheetView>
  </sheetViews>
  <sheetFormatPr defaultRowHeight="14.5" x14ac:dyDescent="0.35"/>
  <cols>
    <col min="1" max="1" width="6.453125" customWidth="1"/>
    <col min="2" max="2" width="9.54296875" customWidth="1"/>
    <col min="4" max="4" width="9.1796875" customWidth="1"/>
    <col min="6" max="6" width="9" customWidth="1"/>
    <col min="7" max="7" width="8.453125" customWidth="1"/>
    <col min="8" max="8" width="8.81640625" customWidth="1"/>
    <col min="9" max="9" width="8.26953125" customWidth="1"/>
    <col min="10" max="10" width="9.1796875" customWidth="1"/>
    <col min="13" max="13" width="8.81640625" customWidth="1"/>
    <col min="14" max="14" width="9.1796875" customWidth="1"/>
    <col min="15" max="15" width="7" customWidth="1"/>
    <col min="16" max="16" width="7.453125" customWidth="1"/>
  </cols>
  <sheetData>
    <row r="1" spans="1:27" ht="88.5" customHeight="1" thickTop="1" thickBot="1" x14ac:dyDescent="0.4">
      <c r="A1" s="114" t="s">
        <v>69</v>
      </c>
      <c r="B1" s="115"/>
      <c r="C1" s="115"/>
      <c r="D1" s="115"/>
      <c r="E1" s="115"/>
      <c r="F1" s="115"/>
      <c r="G1" s="115"/>
      <c r="H1" s="115"/>
      <c r="I1" s="115"/>
      <c r="J1" s="115"/>
      <c r="K1" s="115"/>
      <c r="L1" s="115"/>
      <c r="M1" s="115"/>
      <c r="N1" s="115"/>
      <c r="O1" s="115"/>
      <c r="P1" s="116"/>
    </row>
    <row r="2" spans="1:27" ht="15.5" thickTop="1" thickBot="1" x14ac:dyDescent="0.4">
      <c r="A2" s="88" t="s">
        <v>0</v>
      </c>
      <c r="B2" s="89"/>
      <c r="C2" s="90"/>
      <c r="D2" s="91"/>
      <c r="E2" s="88" t="s">
        <v>7</v>
      </c>
      <c r="F2" s="89"/>
      <c r="G2" s="90"/>
      <c r="H2" s="117"/>
      <c r="I2" s="119" t="s">
        <v>10</v>
      </c>
      <c r="J2" s="120"/>
      <c r="K2" s="120"/>
      <c r="L2" s="121"/>
      <c r="M2" s="88" t="s">
        <v>11</v>
      </c>
      <c r="N2" s="89"/>
      <c r="O2" s="90"/>
      <c r="P2" s="91"/>
    </row>
    <row r="3" spans="1:27" ht="15" thickBot="1" x14ac:dyDescent="0.4">
      <c r="A3" s="112" t="s">
        <v>1</v>
      </c>
      <c r="B3" s="113"/>
      <c r="C3" s="34">
        <v>1000</v>
      </c>
      <c r="D3" s="31" t="s">
        <v>4</v>
      </c>
      <c r="E3" s="112" t="s">
        <v>63</v>
      </c>
      <c r="F3" s="113"/>
      <c r="G3" s="60">
        <v>400</v>
      </c>
      <c r="H3" s="69" t="s">
        <v>12</v>
      </c>
      <c r="I3" s="122" t="s">
        <v>16</v>
      </c>
      <c r="J3" s="86"/>
      <c r="K3" s="123"/>
      <c r="L3" s="40">
        <v>0.02</v>
      </c>
      <c r="M3" s="112" t="s">
        <v>53</v>
      </c>
      <c r="N3" s="118"/>
      <c r="O3" s="49">
        <v>0.25</v>
      </c>
      <c r="P3" s="45">
        <f>100%-O3</f>
        <v>0.75</v>
      </c>
    </row>
    <row r="4" spans="1:27" ht="15" thickBot="1" x14ac:dyDescent="0.4">
      <c r="A4" s="92" t="s">
        <v>2</v>
      </c>
      <c r="B4" s="93"/>
      <c r="C4" s="35">
        <v>1.45</v>
      </c>
      <c r="D4" s="31" t="s">
        <v>5</v>
      </c>
      <c r="E4" s="92" t="s">
        <v>40</v>
      </c>
      <c r="F4" s="93"/>
      <c r="G4" s="44">
        <v>0.25</v>
      </c>
      <c r="H4" s="33" t="s">
        <v>9</v>
      </c>
      <c r="I4" s="124" t="s">
        <v>36</v>
      </c>
      <c r="J4" s="125"/>
      <c r="K4" s="126"/>
      <c r="L4" s="41">
        <v>5.0000000000000001E-3</v>
      </c>
      <c r="M4" s="112" t="s">
        <v>64</v>
      </c>
      <c r="N4" s="113"/>
      <c r="O4" s="72">
        <f>INT(C3*9.769/G3/L6)</f>
        <v>6</v>
      </c>
      <c r="P4" s="70" t="s">
        <v>44</v>
      </c>
    </row>
    <row r="5" spans="1:27" ht="15" thickBot="1" x14ac:dyDescent="0.4">
      <c r="A5" s="92" t="s">
        <v>3</v>
      </c>
      <c r="B5" s="93"/>
      <c r="C5" s="36">
        <v>200</v>
      </c>
      <c r="D5" s="31" t="s">
        <v>6</v>
      </c>
      <c r="E5" s="92" t="s">
        <v>45</v>
      </c>
      <c r="F5" s="93"/>
      <c r="G5" s="38">
        <v>0.09</v>
      </c>
      <c r="H5" s="31" t="s">
        <v>9</v>
      </c>
      <c r="I5" s="112" t="s">
        <v>15</v>
      </c>
      <c r="J5" s="113"/>
      <c r="K5" s="118"/>
      <c r="L5" s="42">
        <v>0.15</v>
      </c>
      <c r="M5" s="112" t="s">
        <v>65</v>
      </c>
      <c r="N5" s="113"/>
      <c r="O5" s="73">
        <f>INT(C3*9.769/L6/G3*P3)</f>
        <v>4</v>
      </c>
      <c r="P5" s="71" t="s">
        <v>44</v>
      </c>
    </row>
    <row r="6" spans="1:27" ht="15" thickBot="1" x14ac:dyDescent="0.4">
      <c r="A6" s="94" t="s">
        <v>43</v>
      </c>
      <c r="B6" s="95"/>
      <c r="C6" s="37">
        <v>150</v>
      </c>
      <c r="D6" s="32" t="s">
        <v>6</v>
      </c>
      <c r="E6" s="94" t="s">
        <v>3</v>
      </c>
      <c r="F6" s="95"/>
      <c r="G6" s="39">
        <v>300</v>
      </c>
      <c r="H6" s="32" t="s">
        <v>6</v>
      </c>
      <c r="I6" s="127" t="s">
        <v>14</v>
      </c>
      <c r="J6" s="128"/>
      <c r="K6" s="129"/>
      <c r="L6" s="43">
        <v>4</v>
      </c>
      <c r="M6" s="127" t="s">
        <v>74</v>
      </c>
      <c r="N6" s="128"/>
      <c r="O6" s="76">
        <f>C3*31.6/1000</f>
        <v>31.6</v>
      </c>
      <c r="P6" s="75" t="s">
        <v>75</v>
      </c>
    </row>
    <row r="7" spans="1:27" ht="9.75" customHeight="1" thickTop="1" thickBot="1" x14ac:dyDescent="0.4">
      <c r="A7" s="106"/>
      <c r="B7" s="97"/>
      <c r="C7" s="97"/>
      <c r="D7" s="97"/>
      <c r="E7" s="97"/>
      <c r="F7" s="97"/>
      <c r="G7" s="97"/>
      <c r="H7" s="97"/>
      <c r="I7" s="97"/>
      <c r="J7" s="97"/>
      <c r="K7" s="97"/>
      <c r="L7" s="97"/>
      <c r="M7" s="97"/>
      <c r="N7" s="97"/>
      <c r="O7" s="97"/>
      <c r="P7" s="98"/>
    </row>
    <row r="8" spans="1:27" ht="17.25" customHeight="1" thickTop="1" x14ac:dyDescent="0.35">
      <c r="A8" s="102"/>
      <c r="B8" s="103"/>
      <c r="C8" s="140" t="s">
        <v>46</v>
      </c>
      <c r="D8" s="140"/>
      <c r="E8" s="141"/>
      <c r="F8" s="99" t="s">
        <v>62</v>
      </c>
      <c r="G8" s="100"/>
      <c r="H8" s="100"/>
      <c r="I8" s="100"/>
      <c r="J8" s="100"/>
      <c r="K8" s="101"/>
      <c r="L8" s="133" t="s">
        <v>80</v>
      </c>
      <c r="M8" s="134"/>
      <c r="N8" s="134"/>
      <c r="O8" s="135"/>
      <c r="P8" s="81" t="s">
        <v>81</v>
      </c>
    </row>
    <row r="9" spans="1:27" ht="16.5" customHeight="1" x14ac:dyDescent="0.35">
      <c r="A9" s="104"/>
      <c r="B9" s="105"/>
      <c r="C9" s="138" t="s">
        <v>38</v>
      </c>
      <c r="D9" s="138"/>
      <c r="E9" s="139"/>
      <c r="F9" s="107" t="s">
        <v>21</v>
      </c>
      <c r="G9" s="108"/>
      <c r="H9" s="109" t="s">
        <v>76</v>
      </c>
      <c r="I9" s="110"/>
      <c r="J9" s="111"/>
      <c r="K9" s="4" t="s">
        <v>26</v>
      </c>
      <c r="L9" s="46" t="s">
        <v>47</v>
      </c>
      <c r="M9" s="130" t="s">
        <v>42</v>
      </c>
      <c r="N9" s="131"/>
      <c r="O9" s="131"/>
      <c r="P9" s="132"/>
    </row>
    <row r="10" spans="1:27" x14ac:dyDescent="0.35">
      <c r="A10" s="136" t="s">
        <v>17</v>
      </c>
      <c r="B10" s="137"/>
      <c r="C10" s="17" t="s">
        <v>18</v>
      </c>
      <c r="D10" s="15" t="s">
        <v>19</v>
      </c>
      <c r="E10" s="18" t="s">
        <v>20</v>
      </c>
      <c r="F10" s="27" t="s">
        <v>19</v>
      </c>
      <c r="G10" s="15" t="s">
        <v>20</v>
      </c>
      <c r="H10" s="17" t="s">
        <v>19</v>
      </c>
      <c r="I10" s="57" t="s">
        <v>27</v>
      </c>
      <c r="J10" s="15" t="s">
        <v>23</v>
      </c>
      <c r="K10" s="64" t="s">
        <v>24</v>
      </c>
      <c r="L10" s="5" t="s">
        <v>26</v>
      </c>
      <c r="M10" s="19" t="s">
        <v>19</v>
      </c>
      <c r="N10" s="16" t="s">
        <v>27</v>
      </c>
      <c r="O10" s="82" t="s">
        <v>26</v>
      </c>
      <c r="P10" s="80" t="s">
        <v>79</v>
      </c>
    </row>
    <row r="11" spans="1:27" x14ac:dyDescent="0.35">
      <c r="A11" s="24">
        <v>1</v>
      </c>
      <c r="B11" s="47">
        <v>2025</v>
      </c>
      <c r="C11" s="20">
        <f>vastgas+ondgas+vaste</f>
        <v>650</v>
      </c>
      <c r="D11" s="6">
        <f>gas*gasprijs</f>
        <v>1450</v>
      </c>
      <c r="E11" s="7">
        <f t="shared" ref="E11:E25" si="0">(C11+D11)</f>
        <v>2100</v>
      </c>
      <c r="F11" s="9">
        <f>gas*gasprijs*hybgas</f>
        <v>362.5</v>
      </c>
      <c r="G11" s="61">
        <f>F11+vastgas+ondgas</f>
        <v>712.5</v>
      </c>
      <c r="H11" s="20">
        <f>gas*9.769*hybe/cop*(1-direct)*eprijs</f>
        <v>389.23359375000001</v>
      </c>
      <c r="I11" s="58">
        <f>-H11</f>
        <v>-389.23359375000001</v>
      </c>
      <c r="J11" s="63">
        <f t="shared" ref="J11:J12" si="1">H11+I11+vaste</f>
        <v>300</v>
      </c>
      <c r="K11" s="65">
        <f>G11+J11</f>
        <v>1012.5</v>
      </c>
      <c r="L11" s="11">
        <f>vaste</f>
        <v>300</v>
      </c>
      <c r="M11" s="9">
        <f>gas*9.769/cop*(1-direct)*eprijs</f>
        <v>518.97812499999998</v>
      </c>
      <c r="N11" s="67">
        <f>-M11</f>
        <v>-518.97812499999998</v>
      </c>
      <c r="O11" s="7">
        <f>L11+M11+N11</f>
        <v>300</v>
      </c>
      <c r="P11" s="84">
        <f>L11+(M11+N11)*cop/5.5</f>
        <v>300</v>
      </c>
      <c r="Q11" s="2"/>
      <c r="R11" s="2"/>
      <c r="S11" s="2"/>
      <c r="T11" s="2"/>
      <c r="U11" s="2"/>
      <c r="V11" s="2"/>
      <c r="W11" s="2"/>
      <c r="X11" s="2"/>
      <c r="Y11" s="2"/>
      <c r="Z11" s="2"/>
      <c r="AA11" s="2"/>
    </row>
    <row r="12" spans="1:27" x14ac:dyDescent="0.35">
      <c r="A12" s="25">
        <f>A11+1</f>
        <v>2</v>
      </c>
      <c r="B12" s="48">
        <f>B11+1</f>
        <v>2026</v>
      </c>
      <c r="C12" s="21">
        <f t="shared" ref="C12:C25" si="2">((vastgas+ondgas)*(1+procgas)^A11)+(vaste*(proce+1)^A11)</f>
        <v>658.5</v>
      </c>
      <c r="D12" s="3">
        <f t="shared" ref="D12:D25" si="3">D11*(procgas+1)</f>
        <v>1479</v>
      </c>
      <c r="E12" s="8">
        <f t="shared" si="0"/>
        <v>2137.5</v>
      </c>
      <c r="F12" s="10">
        <f t="shared" ref="F12:F25" si="4">F11*(1+procgas)</f>
        <v>369.75</v>
      </c>
      <c r="G12" s="62">
        <f>F12+(vastgas+ondgas)*(1+procgas)</f>
        <v>726.75</v>
      </c>
      <c r="H12" s="21">
        <f t="shared" ref="H12:H25" si="5">H11*(1+proce)</f>
        <v>391.17976171874994</v>
      </c>
      <c r="I12" s="58">
        <f>-H12</f>
        <v>-391.17976171874994</v>
      </c>
      <c r="J12" s="63">
        <f t="shared" si="1"/>
        <v>300</v>
      </c>
      <c r="K12" s="65">
        <f t="shared" ref="K12:K25" si="6">G12+J12</f>
        <v>1026.75</v>
      </c>
      <c r="L12" s="12">
        <f t="shared" ref="L12:L25" si="7">L11*(1+proce)</f>
        <v>301.49999999999994</v>
      </c>
      <c r="M12" s="10">
        <f t="shared" ref="M12:M25" si="8">M11*(1+proce)</f>
        <v>521.57301562499993</v>
      </c>
      <c r="N12" s="59">
        <f>-M12</f>
        <v>-521.57301562499993</v>
      </c>
      <c r="O12" s="7">
        <f t="shared" ref="O12:O25" si="9">L12+M12+N12</f>
        <v>301.5</v>
      </c>
      <c r="P12" s="84">
        <f t="shared" ref="P12:P25" si="10">L12+(M12+N12)*cop/5.5</f>
        <v>301.49999999999994</v>
      </c>
      <c r="Q12" s="2"/>
      <c r="R12" s="2"/>
      <c r="S12" s="2"/>
      <c r="T12" s="2"/>
      <c r="U12" s="2"/>
      <c r="V12" s="2"/>
      <c r="W12" s="2"/>
      <c r="X12" s="2"/>
      <c r="Y12" s="2"/>
      <c r="Z12" s="2"/>
      <c r="AA12" s="2"/>
    </row>
    <row r="13" spans="1:27" x14ac:dyDescent="0.35">
      <c r="A13" s="25">
        <f t="shared" ref="A13:A25" si="11">A12+1</f>
        <v>3</v>
      </c>
      <c r="B13" s="22">
        <f t="shared" ref="B13:B25" si="12">B12+1</f>
        <v>2027</v>
      </c>
      <c r="C13" s="21">
        <f t="shared" si="2"/>
        <v>667.14749999999992</v>
      </c>
      <c r="D13" s="3">
        <f t="shared" si="3"/>
        <v>1508.58</v>
      </c>
      <c r="E13" s="8">
        <f t="shared" si="0"/>
        <v>2175.7275</v>
      </c>
      <c r="F13" s="10">
        <f t="shared" si="4"/>
        <v>377.14499999999998</v>
      </c>
      <c r="G13" s="62">
        <f t="shared" ref="G13:G25" si="13">F13+(vastgas+ondgas)*(1+procgas)^A12</f>
        <v>741.28499999999997</v>
      </c>
      <c r="H13" s="21">
        <f t="shared" si="5"/>
        <v>393.13566052734365</v>
      </c>
      <c r="I13" s="3">
        <f>-gas*hybe*9.769/cop*(1-direct)*terugprijs</f>
        <v>-140.12409374999999</v>
      </c>
      <c r="J13" s="63">
        <f t="shared" ref="J13:J25" si="14">H13+I13+(vaste*(1+proce)^A12)</f>
        <v>556.0190667773436</v>
      </c>
      <c r="K13" s="65">
        <f t="shared" si="6"/>
        <v>1297.3040667773435</v>
      </c>
      <c r="L13" s="12">
        <f t="shared" si="7"/>
        <v>303.00749999999994</v>
      </c>
      <c r="M13" s="10">
        <f t="shared" si="8"/>
        <v>524.1808807031249</v>
      </c>
      <c r="N13" s="68">
        <f>-gas*9.769/cop*(1-direct)*terugprijs</f>
        <v>-186.83212499999999</v>
      </c>
      <c r="O13" s="7">
        <f t="shared" si="9"/>
        <v>640.35625570312482</v>
      </c>
      <c r="P13" s="83">
        <f t="shared" si="10"/>
        <v>548.35204960227259</v>
      </c>
      <c r="Q13" s="2"/>
      <c r="R13" s="2"/>
      <c r="S13" s="2"/>
      <c r="T13" s="2"/>
      <c r="U13" s="2"/>
      <c r="V13" s="2"/>
      <c r="W13" s="2"/>
      <c r="X13" s="2"/>
      <c r="Y13" s="2"/>
      <c r="Z13" s="2"/>
      <c r="AA13" s="2"/>
    </row>
    <row r="14" spans="1:27" x14ac:dyDescent="0.35">
      <c r="A14" s="25">
        <f t="shared" si="11"/>
        <v>4</v>
      </c>
      <c r="B14" s="22">
        <f t="shared" si="12"/>
        <v>2028</v>
      </c>
      <c r="C14" s="21">
        <f t="shared" si="2"/>
        <v>675.94533749999982</v>
      </c>
      <c r="D14" s="3">
        <f t="shared" si="3"/>
        <v>1538.7516000000001</v>
      </c>
      <c r="E14" s="8">
        <f t="shared" si="0"/>
        <v>2214.6969374999999</v>
      </c>
      <c r="F14" s="10">
        <f t="shared" si="4"/>
        <v>384.68790000000001</v>
      </c>
      <c r="G14" s="62">
        <f t="shared" si="13"/>
        <v>756.11069999999995</v>
      </c>
      <c r="H14" s="21">
        <f t="shared" si="5"/>
        <v>395.10133882998031</v>
      </c>
      <c r="I14" s="21">
        <f t="shared" ref="I14:I25" si="15">I13*(1+proce)</f>
        <v>-140.82471421874996</v>
      </c>
      <c r="J14" s="63">
        <f t="shared" si="14"/>
        <v>558.7991621112302</v>
      </c>
      <c r="K14" s="65">
        <f t="shared" si="6"/>
        <v>1314.9098621112303</v>
      </c>
      <c r="L14" s="12">
        <f t="shared" si="7"/>
        <v>304.52253749999988</v>
      </c>
      <c r="M14" s="10">
        <f t="shared" si="8"/>
        <v>526.80178510664052</v>
      </c>
      <c r="N14" s="3">
        <f t="shared" ref="N14:N25" si="16">N13*(1+proce)</f>
        <v>-187.76628562499997</v>
      </c>
      <c r="O14" s="7">
        <f t="shared" si="9"/>
        <v>643.5580369816405</v>
      </c>
      <c r="P14" s="83">
        <f t="shared" si="10"/>
        <v>551.09380985028395</v>
      </c>
      <c r="Q14" s="2"/>
      <c r="R14" s="2"/>
      <c r="S14" s="2"/>
      <c r="T14" s="2"/>
      <c r="U14" s="2"/>
      <c r="V14" s="2"/>
      <c r="W14" s="2"/>
      <c r="X14" s="2"/>
      <c r="Y14" s="2"/>
      <c r="Z14" s="2"/>
      <c r="AA14" s="2"/>
    </row>
    <row r="15" spans="1:27" x14ac:dyDescent="0.35">
      <c r="A15" s="25">
        <f t="shared" si="11"/>
        <v>5</v>
      </c>
      <c r="B15" s="22">
        <f t="shared" si="12"/>
        <v>2029</v>
      </c>
      <c r="C15" s="21">
        <f t="shared" si="2"/>
        <v>684.89640618749979</v>
      </c>
      <c r="D15" s="3">
        <f t="shared" si="3"/>
        <v>1569.5266320000001</v>
      </c>
      <c r="E15" s="8">
        <f t="shared" si="0"/>
        <v>2254.4230381875</v>
      </c>
      <c r="F15" s="10">
        <f t="shared" si="4"/>
        <v>392.38165800000002</v>
      </c>
      <c r="G15" s="62">
        <f t="shared" si="13"/>
        <v>771.23291399999994</v>
      </c>
      <c r="H15" s="21">
        <f t="shared" si="5"/>
        <v>397.07684552413019</v>
      </c>
      <c r="I15" s="21">
        <f t="shared" si="15"/>
        <v>-141.52883778984369</v>
      </c>
      <c r="J15" s="63">
        <f t="shared" si="14"/>
        <v>561.59315792178631</v>
      </c>
      <c r="K15" s="65">
        <f t="shared" si="6"/>
        <v>1332.8260719217863</v>
      </c>
      <c r="L15" s="12">
        <f t="shared" si="7"/>
        <v>306.04515018749987</v>
      </c>
      <c r="M15" s="10">
        <f t="shared" si="8"/>
        <v>529.4357940321737</v>
      </c>
      <c r="N15" s="3">
        <f t="shared" si="16"/>
        <v>-188.70511705312495</v>
      </c>
      <c r="O15" s="7">
        <f t="shared" si="9"/>
        <v>646.77582716654865</v>
      </c>
      <c r="P15" s="83">
        <f t="shared" si="10"/>
        <v>553.84927889953531</v>
      </c>
      <c r="Q15" s="2"/>
      <c r="R15" s="2"/>
      <c r="S15" s="2"/>
      <c r="T15" s="2"/>
      <c r="U15" s="2"/>
      <c r="V15" s="2"/>
      <c r="W15" s="2"/>
      <c r="X15" s="2"/>
      <c r="Y15" s="2"/>
      <c r="Z15" s="2"/>
      <c r="AA15" s="2"/>
    </row>
    <row r="16" spans="1:27" x14ac:dyDescent="0.35">
      <c r="A16" s="25">
        <f t="shared" si="11"/>
        <v>6</v>
      </c>
      <c r="B16" s="22">
        <f t="shared" si="12"/>
        <v>2030</v>
      </c>
      <c r="C16" s="21">
        <f t="shared" si="2"/>
        <v>694.00365705843728</v>
      </c>
      <c r="D16" s="3">
        <f t="shared" si="3"/>
        <v>1600.91716464</v>
      </c>
      <c r="E16" s="8">
        <f t="shared" si="0"/>
        <v>2294.9208216984371</v>
      </c>
      <c r="F16" s="10">
        <f t="shared" si="4"/>
        <v>400.22929116</v>
      </c>
      <c r="G16" s="62">
        <f t="shared" si="13"/>
        <v>786.65757228000007</v>
      </c>
      <c r="H16" s="21">
        <f t="shared" si="5"/>
        <v>399.06222975175081</v>
      </c>
      <c r="I16" s="21">
        <f t="shared" si="15"/>
        <v>-142.23648197879291</v>
      </c>
      <c r="J16" s="63">
        <f t="shared" si="14"/>
        <v>564.40112371139514</v>
      </c>
      <c r="K16" s="65">
        <f t="shared" si="6"/>
        <v>1351.0586959913953</v>
      </c>
      <c r="L16" s="12">
        <f t="shared" si="7"/>
        <v>307.57537593843733</v>
      </c>
      <c r="M16" s="10">
        <f t="shared" si="8"/>
        <v>532.08297300233448</v>
      </c>
      <c r="N16" s="3">
        <f t="shared" si="16"/>
        <v>-189.64864263839056</v>
      </c>
      <c r="O16" s="7">
        <f t="shared" si="9"/>
        <v>650.00970630238123</v>
      </c>
      <c r="P16" s="83">
        <f t="shared" si="10"/>
        <v>556.61852529403291</v>
      </c>
      <c r="Q16" s="2"/>
      <c r="R16" s="2"/>
      <c r="S16" s="2"/>
      <c r="T16" s="2"/>
      <c r="U16" s="2"/>
      <c r="V16" s="2"/>
      <c r="W16" s="2"/>
      <c r="X16" s="2"/>
      <c r="Y16" s="2"/>
      <c r="Z16" s="2"/>
      <c r="AA16" s="2"/>
    </row>
    <row r="17" spans="1:27" x14ac:dyDescent="0.35">
      <c r="A17" s="25">
        <f t="shared" si="11"/>
        <v>7</v>
      </c>
      <c r="B17" s="22">
        <f t="shared" si="12"/>
        <v>2031</v>
      </c>
      <c r="C17" s="21">
        <f t="shared" si="2"/>
        <v>703.27009956052939</v>
      </c>
      <c r="D17" s="3">
        <f t="shared" si="3"/>
        <v>1632.9355079328</v>
      </c>
      <c r="E17" s="8">
        <f t="shared" si="0"/>
        <v>2336.2056074933294</v>
      </c>
      <c r="F17" s="10">
        <f t="shared" si="4"/>
        <v>408.23387698319999</v>
      </c>
      <c r="G17" s="62">
        <f t="shared" si="13"/>
        <v>802.39072372560008</v>
      </c>
      <c r="H17" s="21">
        <f t="shared" si="5"/>
        <v>401.05754090050954</v>
      </c>
      <c r="I17" s="21">
        <f t="shared" si="15"/>
        <v>-142.94766438868686</v>
      </c>
      <c r="J17" s="63">
        <f t="shared" si="14"/>
        <v>567.22312932995203</v>
      </c>
      <c r="K17" s="65">
        <f t="shared" si="6"/>
        <v>1369.6138530555522</v>
      </c>
      <c r="L17" s="12">
        <f t="shared" si="7"/>
        <v>309.11325281812947</v>
      </c>
      <c r="M17" s="10">
        <f t="shared" si="8"/>
        <v>534.74338786734609</v>
      </c>
      <c r="N17" s="3">
        <f t="shared" si="16"/>
        <v>-190.5968858515825</v>
      </c>
      <c r="O17" s="7">
        <f t="shared" si="9"/>
        <v>653.25975483389311</v>
      </c>
      <c r="P17" s="83">
        <f t="shared" si="10"/>
        <v>559.40161792050299</v>
      </c>
      <c r="Q17" s="2"/>
      <c r="R17" s="2"/>
      <c r="S17" s="2"/>
      <c r="T17" s="2"/>
      <c r="U17" s="2"/>
      <c r="V17" s="2"/>
      <c r="W17" s="2"/>
      <c r="X17" s="2"/>
      <c r="Y17" s="2"/>
      <c r="Z17" s="2"/>
      <c r="AA17" s="2"/>
    </row>
    <row r="18" spans="1:27" x14ac:dyDescent="0.35">
      <c r="A18" s="25">
        <f t="shared" si="11"/>
        <v>8</v>
      </c>
      <c r="B18" s="22">
        <f t="shared" si="12"/>
        <v>2032</v>
      </c>
      <c r="C18" s="21">
        <f t="shared" si="2"/>
        <v>712.69880275946798</v>
      </c>
      <c r="D18" s="3">
        <f t="shared" si="3"/>
        <v>1665.594218091456</v>
      </c>
      <c r="E18" s="8">
        <f t="shared" si="0"/>
        <v>2378.2930208509242</v>
      </c>
      <c r="F18" s="10">
        <f t="shared" si="4"/>
        <v>416.398554522864</v>
      </c>
      <c r="G18" s="62">
        <f t="shared" si="13"/>
        <v>818.43853820011191</v>
      </c>
      <c r="H18" s="21">
        <f t="shared" si="5"/>
        <v>403.06282860501204</v>
      </c>
      <c r="I18" s="21">
        <f t="shared" si="15"/>
        <v>-143.66240271063029</v>
      </c>
      <c r="J18" s="63">
        <f t="shared" si="14"/>
        <v>570.0592449766018</v>
      </c>
      <c r="K18" s="65">
        <f t="shared" si="6"/>
        <v>1388.4977831767137</v>
      </c>
      <c r="L18" s="12">
        <f t="shared" si="7"/>
        <v>310.65881908222008</v>
      </c>
      <c r="M18" s="10">
        <f t="shared" si="8"/>
        <v>537.4171048066828</v>
      </c>
      <c r="N18" s="3">
        <f t="shared" si="16"/>
        <v>-191.54987028084039</v>
      </c>
      <c r="O18" s="7">
        <f t="shared" si="9"/>
        <v>656.52605360806251</v>
      </c>
      <c r="P18" s="83">
        <f t="shared" si="10"/>
        <v>562.1986260101055</v>
      </c>
      <c r="Q18" s="2"/>
      <c r="R18" s="2"/>
      <c r="S18" s="2"/>
      <c r="T18" s="2"/>
      <c r="U18" s="2"/>
      <c r="V18" s="2"/>
      <c r="W18" s="2"/>
      <c r="X18" s="2"/>
      <c r="Y18" s="2"/>
      <c r="Z18" s="2"/>
      <c r="AA18" s="2"/>
    </row>
    <row r="19" spans="1:27" x14ac:dyDescent="0.35">
      <c r="A19" s="25">
        <f t="shared" si="11"/>
        <v>9</v>
      </c>
      <c r="B19" s="22">
        <f t="shared" si="12"/>
        <v>2033</v>
      </c>
      <c r="C19" s="21">
        <f t="shared" si="2"/>
        <v>722.29289652842408</v>
      </c>
      <c r="D19" s="3">
        <f t="shared" si="3"/>
        <v>1698.9061024532853</v>
      </c>
      <c r="E19" s="8">
        <f t="shared" si="0"/>
        <v>2421.1989989817093</v>
      </c>
      <c r="F19" s="10">
        <f t="shared" si="4"/>
        <v>424.72652561332131</v>
      </c>
      <c r="G19" s="62">
        <f t="shared" si="13"/>
        <v>834.80730896411433</v>
      </c>
      <c r="H19" s="21">
        <f t="shared" si="5"/>
        <v>405.07814274803707</v>
      </c>
      <c r="I19" s="21">
        <f t="shared" si="15"/>
        <v>-144.38071472418343</v>
      </c>
      <c r="J19" s="63">
        <f t="shared" si="14"/>
        <v>572.90954120148467</v>
      </c>
      <c r="K19" s="65">
        <f t="shared" si="6"/>
        <v>1407.716850165599</v>
      </c>
      <c r="L19" s="12">
        <f t="shared" si="7"/>
        <v>312.21211317763112</v>
      </c>
      <c r="M19" s="10">
        <f t="shared" si="8"/>
        <v>540.10419033071616</v>
      </c>
      <c r="N19" s="3">
        <f t="shared" si="16"/>
        <v>-192.50761963224457</v>
      </c>
      <c r="O19" s="7">
        <f t="shared" si="9"/>
        <v>659.8086838761028</v>
      </c>
      <c r="P19" s="83">
        <f t="shared" si="10"/>
        <v>565.00961914015591</v>
      </c>
      <c r="Q19" s="2"/>
      <c r="R19" s="2"/>
      <c r="S19" s="2"/>
      <c r="T19" s="2"/>
      <c r="U19" s="2"/>
      <c r="V19" s="2"/>
      <c r="W19" s="2"/>
      <c r="X19" s="2"/>
      <c r="Y19" s="2"/>
      <c r="Z19" s="2"/>
      <c r="AA19" s="2"/>
    </row>
    <row r="20" spans="1:27" x14ac:dyDescent="0.35">
      <c r="A20" s="25">
        <f t="shared" si="11"/>
        <v>10</v>
      </c>
      <c r="B20" s="22">
        <f t="shared" si="12"/>
        <v>2034</v>
      </c>
      <c r="C20" s="21">
        <f t="shared" si="2"/>
        <v>732.05557276132799</v>
      </c>
      <c r="D20" s="3">
        <f t="shared" si="3"/>
        <v>1732.8842245023509</v>
      </c>
      <c r="E20" s="8">
        <f t="shared" si="0"/>
        <v>2464.9397972636789</v>
      </c>
      <c r="F20" s="10">
        <f t="shared" si="4"/>
        <v>433.22105612558772</v>
      </c>
      <c r="G20" s="62">
        <f t="shared" si="13"/>
        <v>851.50345514339654</v>
      </c>
      <c r="H20" s="21">
        <f t="shared" si="5"/>
        <v>407.1035334617772</v>
      </c>
      <c r="I20" s="21">
        <f t="shared" si="15"/>
        <v>-145.10261829780433</v>
      </c>
      <c r="J20" s="63">
        <f t="shared" si="14"/>
        <v>575.77408890749211</v>
      </c>
      <c r="K20" s="65">
        <f t="shared" si="6"/>
        <v>1427.2775440508885</v>
      </c>
      <c r="L20" s="12">
        <f t="shared" si="7"/>
        <v>313.77317374351924</v>
      </c>
      <c r="M20" s="10">
        <f t="shared" si="8"/>
        <v>542.80471128236968</v>
      </c>
      <c r="N20" s="3">
        <f t="shared" si="16"/>
        <v>-193.47015773040576</v>
      </c>
      <c r="O20" s="7">
        <f t="shared" si="9"/>
        <v>663.10772729548319</v>
      </c>
      <c r="P20" s="83">
        <f t="shared" si="10"/>
        <v>567.83466723585661</v>
      </c>
      <c r="Q20" s="2"/>
      <c r="R20" s="2"/>
      <c r="S20" s="2"/>
      <c r="T20" s="2"/>
      <c r="U20" s="2"/>
      <c r="V20" s="2"/>
      <c r="W20" s="2"/>
      <c r="X20" s="2"/>
      <c r="Y20" s="2"/>
      <c r="Z20" s="2"/>
      <c r="AA20" s="2"/>
    </row>
    <row r="21" spans="1:27" x14ac:dyDescent="0.35">
      <c r="A21" s="25">
        <f t="shared" si="11"/>
        <v>11</v>
      </c>
      <c r="B21" s="22">
        <f t="shared" si="12"/>
        <v>2035</v>
      </c>
      <c r="C21" s="21">
        <f t="shared" si="2"/>
        <v>741.9900866104017</v>
      </c>
      <c r="D21" s="3">
        <f t="shared" si="3"/>
        <v>1767.541908992398</v>
      </c>
      <c r="E21" s="8">
        <f t="shared" si="0"/>
        <v>2509.5319956027997</v>
      </c>
      <c r="F21" s="10">
        <f t="shared" si="4"/>
        <v>441.88547724809951</v>
      </c>
      <c r="G21" s="62">
        <f t="shared" si="13"/>
        <v>868.53352424626451</v>
      </c>
      <c r="H21" s="21">
        <f t="shared" si="5"/>
        <v>409.13905112908606</v>
      </c>
      <c r="I21" s="21">
        <f t="shared" si="15"/>
        <v>-145.82813138929333</v>
      </c>
      <c r="J21" s="63">
        <f t="shared" si="14"/>
        <v>578.65295935202948</v>
      </c>
      <c r="K21" s="65">
        <f t="shared" si="6"/>
        <v>1447.186483598294</v>
      </c>
      <c r="L21" s="12">
        <f t="shared" si="7"/>
        <v>315.34203961223682</v>
      </c>
      <c r="M21" s="10">
        <f t="shared" si="8"/>
        <v>545.51873483878148</v>
      </c>
      <c r="N21" s="3">
        <f t="shared" si="16"/>
        <v>-194.43750851905776</v>
      </c>
      <c r="O21" s="7">
        <f t="shared" si="9"/>
        <v>666.42326593196049</v>
      </c>
      <c r="P21" s="83">
        <f t="shared" si="10"/>
        <v>570.67384057203594</v>
      </c>
      <c r="Q21" s="2"/>
      <c r="R21" s="2"/>
      <c r="S21" s="2"/>
      <c r="T21" s="2"/>
      <c r="U21" s="2"/>
      <c r="V21" s="2"/>
      <c r="W21" s="2"/>
      <c r="X21" s="2"/>
      <c r="Y21" s="2"/>
      <c r="Z21" s="2"/>
      <c r="AA21" s="2"/>
    </row>
    <row r="22" spans="1:27" x14ac:dyDescent="0.35">
      <c r="A22" s="25">
        <f t="shared" si="11"/>
        <v>12</v>
      </c>
      <c r="B22" s="22">
        <f t="shared" si="12"/>
        <v>2036</v>
      </c>
      <c r="C22" s="21">
        <f t="shared" si="2"/>
        <v>752.0997577484261</v>
      </c>
      <c r="D22" s="3">
        <f t="shared" si="3"/>
        <v>1802.8927471722461</v>
      </c>
      <c r="E22" s="8">
        <f t="shared" si="0"/>
        <v>2554.9925049206722</v>
      </c>
      <c r="F22" s="10">
        <f t="shared" si="4"/>
        <v>450.72318679306153</v>
      </c>
      <c r="G22" s="62">
        <f t="shared" si="13"/>
        <v>885.90419473118982</v>
      </c>
      <c r="H22" s="21">
        <f t="shared" si="5"/>
        <v>411.18474638473145</v>
      </c>
      <c r="I22" s="21">
        <f t="shared" si="15"/>
        <v>-146.55727204623977</v>
      </c>
      <c r="J22" s="63">
        <f t="shared" si="14"/>
        <v>581.54622414878963</v>
      </c>
      <c r="K22" s="65">
        <f t="shared" si="6"/>
        <v>1467.4504188799795</v>
      </c>
      <c r="L22" s="12">
        <f t="shared" si="7"/>
        <v>316.91874981029798</v>
      </c>
      <c r="M22" s="10">
        <f t="shared" si="8"/>
        <v>548.24632851297531</v>
      </c>
      <c r="N22" s="3">
        <f t="shared" si="16"/>
        <v>-195.40969606165302</v>
      </c>
      <c r="O22" s="7">
        <f t="shared" si="9"/>
        <v>669.7553822616203</v>
      </c>
      <c r="P22" s="83">
        <f t="shared" si="10"/>
        <v>573.52720977489605</v>
      </c>
      <c r="Q22" s="2"/>
      <c r="R22" s="2"/>
      <c r="S22" s="2"/>
      <c r="T22" s="2"/>
      <c r="U22" s="2"/>
      <c r="V22" s="2"/>
      <c r="W22" s="2"/>
      <c r="X22" s="2"/>
      <c r="Y22" s="2"/>
      <c r="Z22" s="2"/>
      <c r="AA22" s="2"/>
    </row>
    <row r="23" spans="1:27" x14ac:dyDescent="0.35">
      <c r="A23" s="25">
        <f t="shared" si="11"/>
        <v>13</v>
      </c>
      <c r="B23" s="22">
        <f t="shared" si="12"/>
        <v>2037</v>
      </c>
      <c r="C23" s="21">
        <f t="shared" si="2"/>
        <v>762.3879716562401</v>
      </c>
      <c r="D23" s="3">
        <f t="shared" si="3"/>
        <v>1838.950602115691</v>
      </c>
      <c r="E23" s="8">
        <f t="shared" si="0"/>
        <v>2601.3385737719309</v>
      </c>
      <c r="F23" s="10">
        <f t="shared" si="4"/>
        <v>459.73765052892276</v>
      </c>
      <c r="G23" s="62">
        <f t="shared" si="13"/>
        <v>903.62227862581358</v>
      </c>
      <c r="H23" s="21">
        <f t="shared" si="5"/>
        <v>413.24067011665505</v>
      </c>
      <c r="I23" s="21">
        <f t="shared" si="15"/>
        <v>-147.29005840647096</v>
      </c>
      <c r="J23" s="63">
        <f t="shared" si="14"/>
        <v>584.45395526953337</v>
      </c>
      <c r="K23" s="65">
        <f t="shared" si="6"/>
        <v>1488.0762338953468</v>
      </c>
      <c r="L23" s="12">
        <f t="shared" si="7"/>
        <v>318.50334355934945</v>
      </c>
      <c r="M23" s="10">
        <f t="shared" si="8"/>
        <v>550.98756015554011</v>
      </c>
      <c r="N23" s="3">
        <f t="shared" si="16"/>
        <v>-196.38674454196126</v>
      </c>
      <c r="O23" s="7">
        <f t="shared" si="9"/>
        <v>673.10415917292835</v>
      </c>
      <c r="P23" s="83">
        <f t="shared" si="10"/>
        <v>576.39484582377042</v>
      </c>
      <c r="Q23" s="2"/>
      <c r="R23" s="2"/>
      <c r="S23" s="2"/>
      <c r="T23" s="2"/>
      <c r="U23" s="2"/>
      <c r="V23" s="2"/>
      <c r="W23" s="2"/>
      <c r="X23" s="2"/>
      <c r="Y23" s="2"/>
      <c r="Z23" s="2"/>
      <c r="AA23" s="2"/>
    </row>
    <row r="24" spans="1:27" x14ac:dyDescent="0.35">
      <c r="A24" s="25">
        <f t="shared" si="11"/>
        <v>14</v>
      </c>
      <c r="B24" s="22">
        <f t="shared" si="12"/>
        <v>2038</v>
      </c>
      <c r="C24" s="21">
        <f t="shared" si="2"/>
        <v>772.85818093597459</v>
      </c>
      <c r="D24" s="3">
        <f t="shared" si="3"/>
        <v>1875.7296141580048</v>
      </c>
      <c r="E24" s="8">
        <f t="shared" si="0"/>
        <v>2648.5877950939794</v>
      </c>
      <c r="F24" s="10">
        <f t="shared" si="4"/>
        <v>468.93240353950119</v>
      </c>
      <c r="G24" s="62">
        <f t="shared" si="13"/>
        <v>921.69472419832982</v>
      </c>
      <c r="H24" s="21">
        <f t="shared" si="5"/>
        <v>415.30687346723829</v>
      </c>
      <c r="I24" s="21">
        <f t="shared" si="15"/>
        <v>-148.02650869850331</v>
      </c>
      <c r="J24" s="63">
        <f t="shared" si="14"/>
        <v>587.37622504588103</v>
      </c>
      <c r="K24" s="65">
        <f t="shared" si="6"/>
        <v>1509.0709492442109</v>
      </c>
      <c r="L24" s="12">
        <f t="shared" si="7"/>
        <v>320.09586027714619</v>
      </c>
      <c r="M24" s="10">
        <f t="shared" si="8"/>
        <v>553.74249795631772</v>
      </c>
      <c r="N24" s="3">
        <f t="shared" si="16"/>
        <v>-197.36867826467105</v>
      </c>
      <c r="O24" s="7">
        <f t="shared" si="9"/>
        <v>676.46967996879278</v>
      </c>
      <c r="P24" s="83">
        <f t="shared" si="10"/>
        <v>579.27682005288921</v>
      </c>
      <c r="Q24" s="2"/>
      <c r="R24" s="2"/>
      <c r="S24" s="2"/>
      <c r="T24" s="2"/>
      <c r="U24" s="2"/>
      <c r="V24" s="2"/>
      <c r="W24" s="2"/>
      <c r="X24" s="2"/>
      <c r="Y24" s="2"/>
      <c r="Z24" s="2"/>
      <c r="AA24" s="2"/>
    </row>
    <row r="25" spans="1:27" ht="15" thickBot="1" x14ac:dyDescent="0.4">
      <c r="A25" s="26">
        <f t="shared" si="11"/>
        <v>15</v>
      </c>
      <c r="B25" s="23">
        <f t="shared" si="12"/>
        <v>2039</v>
      </c>
      <c r="C25" s="21">
        <f t="shared" si="2"/>
        <v>783.51390665053691</v>
      </c>
      <c r="D25" s="3">
        <f t="shared" si="3"/>
        <v>1913.2442064411648</v>
      </c>
      <c r="E25" s="13">
        <f t="shared" si="0"/>
        <v>2696.7581130917015</v>
      </c>
      <c r="F25" s="10">
        <f t="shared" si="4"/>
        <v>478.3110516102912</v>
      </c>
      <c r="G25" s="62">
        <f t="shared" si="13"/>
        <v>940.12861868229652</v>
      </c>
      <c r="H25" s="21">
        <f t="shared" si="5"/>
        <v>417.38340783457443</v>
      </c>
      <c r="I25" s="21">
        <f t="shared" si="15"/>
        <v>-148.76664124199581</v>
      </c>
      <c r="J25" s="63">
        <f t="shared" si="14"/>
        <v>590.31310617111035</v>
      </c>
      <c r="K25" s="66">
        <f t="shared" si="6"/>
        <v>1530.4417248534069</v>
      </c>
      <c r="L25" s="12">
        <f t="shared" si="7"/>
        <v>321.69633957853188</v>
      </c>
      <c r="M25" s="10">
        <f t="shared" si="8"/>
        <v>556.5112104460992</v>
      </c>
      <c r="N25" s="3">
        <f t="shared" si="16"/>
        <v>-198.35552165599438</v>
      </c>
      <c r="O25" s="7">
        <f t="shared" si="9"/>
        <v>679.85202836863664</v>
      </c>
      <c r="P25" s="83">
        <f t="shared" si="10"/>
        <v>582.17320415315362</v>
      </c>
      <c r="Q25" s="2"/>
      <c r="R25" s="2"/>
      <c r="S25" s="2"/>
      <c r="T25" s="2"/>
      <c r="U25" s="2"/>
      <c r="V25" s="2"/>
      <c r="W25" s="2"/>
      <c r="X25" s="2"/>
      <c r="Y25" s="2"/>
      <c r="Z25" s="2"/>
      <c r="AA25" s="2"/>
    </row>
    <row r="26" spans="1:27" ht="15.5" thickTop="1" thickBot="1" x14ac:dyDescent="0.4">
      <c r="A26" s="96" t="s">
        <v>41</v>
      </c>
      <c r="B26" s="97"/>
      <c r="C26" s="98"/>
      <c r="D26" s="14">
        <f>SUM(D11:D25)</f>
        <v>25075.454528499398</v>
      </c>
      <c r="E26" s="56">
        <f>SUM(E11:E25)</f>
        <v>35789.114704456668</v>
      </c>
      <c r="F26" s="14">
        <f t="shared" ref="F26:N26" si="17">SUM(F11:F25)</f>
        <v>6268.8636321248496</v>
      </c>
      <c r="G26" s="74">
        <f>SUM(G11:G25)</f>
        <v>12321.559552797118</v>
      </c>
      <c r="H26" s="14">
        <f t="shared" si="17"/>
        <v>6047.3462247495754</v>
      </c>
      <c r="I26" s="14">
        <f t="shared" si="17"/>
        <v>-2657.6894951099443</v>
      </c>
      <c r="J26" s="74">
        <f t="shared" si="17"/>
        <v>8049.1209849246288</v>
      </c>
      <c r="K26" s="56">
        <f t="shared" si="17"/>
        <v>20370.68053772175</v>
      </c>
      <c r="L26" s="56">
        <f t="shared" si="17"/>
        <v>4660.9642552849991</v>
      </c>
      <c r="M26" s="14">
        <f t="shared" si="17"/>
        <v>8063.1282996661021</v>
      </c>
      <c r="N26" s="14">
        <f t="shared" si="17"/>
        <v>-3543.5859934799259</v>
      </c>
      <c r="O26" s="56">
        <f>SUM(O11:O25)</f>
        <v>9180.5065614711748</v>
      </c>
      <c r="P26" s="56">
        <f>SUM(P11:P25)</f>
        <v>7947.9041143294908</v>
      </c>
      <c r="Q26" s="2"/>
      <c r="R26" s="2"/>
      <c r="S26" s="2"/>
      <c r="T26" s="2"/>
      <c r="U26" s="2"/>
      <c r="V26" s="2"/>
      <c r="W26" s="2"/>
      <c r="X26" s="2"/>
      <c r="Y26" s="2"/>
      <c r="Z26" s="2"/>
      <c r="AA26" s="2"/>
    </row>
    <row r="27" spans="1:27" ht="15" thickTop="1" x14ac:dyDescent="0.35">
      <c r="A27" s="1"/>
      <c r="B27" s="1"/>
      <c r="C27" s="2"/>
      <c r="D27" s="2"/>
      <c r="E27" s="28"/>
      <c r="F27" s="2"/>
      <c r="G27" s="2"/>
      <c r="H27" s="2"/>
      <c r="I27" s="2"/>
      <c r="J27" s="2"/>
      <c r="K27" s="28"/>
      <c r="L27" s="2"/>
      <c r="M27" s="2"/>
      <c r="N27" s="2"/>
      <c r="O27" s="2"/>
      <c r="P27" s="28"/>
      <c r="Q27" s="2"/>
      <c r="R27" s="2"/>
      <c r="S27" s="2"/>
      <c r="T27" s="2"/>
      <c r="U27" s="2"/>
      <c r="V27" s="2"/>
      <c r="W27" s="2"/>
      <c r="X27" s="2"/>
      <c r="Y27" s="2"/>
      <c r="Z27" s="2"/>
      <c r="AA27" s="2"/>
    </row>
    <row r="28" spans="1:27" ht="15" customHeight="1" x14ac:dyDescent="0.35">
      <c r="A28" s="85" t="str" cm="1">
        <f t="array" aca="1" ref="A28" ca="1">REPLACE(LEFT(CELL("filename",A1),FIND("]",CELL("filename",A1))-1),1,FIND("[",CELL("filename",A1)),"")</f>
        <v>Rekenhulp workshop wegwijs in warmte v2.1.xlsx</v>
      </c>
      <c r="B28" s="86"/>
      <c r="C28" s="86"/>
      <c r="D28" s="86"/>
      <c r="E28" s="86"/>
      <c r="F28" s="86"/>
      <c r="G28" s="86"/>
      <c r="H28" s="86"/>
      <c r="J28" s="2"/>
      <c r="K28" s="2"/>
      <c r="L28" s="2"/>
      <c r="M28" s="2"/>
      <c r="N28" s="2"/>
      <c r="O28" s="2"/>
      <c r="P28" s="2"/>
      <c r="Q28" s="2"/>
      <c r="R28" s="2"/>
      <c r="S28" s="2"/>
      <c r="T28" s="2"/>
      <c r="U28" s="2"/>
      <c r="V28" s="2"/>
      <c r="W28" s="2"/>
      <c r="X28" s="2"/>
      <c r="Y28" s="2"/>
      <c r="Z28" s="2"/>
      <c r="AA28" s="2"/>
    </row>
    <row r="29" spans="1:27" ht="15.75" customHeight="1" x14ac:dyDescent="0.35">
      <c r="A29" s="87">
        <f ca="1">NOW()</f>
        <v>45629.86993483796</v>
      </c>
      <c r="B29" s="86"/>
      <c r="C29" s="50">
        <f ca="1">NOW()</f>
        <v>45629.86993483796</v>
      </c>
      <c r="D29" s="2"/>
      <c r="E29" s="2"/>
      <c r="F29" s="2"/>
      <c r="G29" s="2"/>
      <c r="H29" s="2"/>
      <c r="I29" s="2"/>
      <c r="J29" s="2"/>
      <c r="K29" s="2"/>
      <c r="L29" s="2"/>
      <c r="M29" s="2"/>
      <c r="N29" s="2"/>
      <c r="O29" s="2"/>
      <c r="P29" s="2"/>
      <c r="Q29" s="2"/>
      <c r="R29" s="2"/>
      <c r="S29" s="2"/>
      <c r="T29" s="2"/>
      <c r="U29" s="2"/>
      <c r="V29" s="2"/>
      <c r="W29" s="2"/>
      <c r="X29" s="2"/>
      <c r="Y29" s="2"/>
      <c r="Z29" s="2"/>
      <c r="AA29" s="2"/>
    </row>
    <row r="30" spans="1:27" x14ac:dyDescent="0.35">
      <c r="A30" s="1"/>
      <c r="C30" s="2"/>
      <c r="D30" s="2"/>
      <c r="E30" s="28"/>
      <c r="F30" s="2"/>
      <c r="G30" s="2"/>
      <c r="H30" s="2"/>
      <c r="I30" s="2"/>
      <c r="J30" s="2"/>
      <c r="K30" s="2"/>
      <c r="L30" s="2"/>
      <c r="M30" s="2"/>
      <c r="N30" s="2"/>
      <c r="O30" s="2"/>
      <c r="P30" s="2"/>
      <c r="Q30" s="2"/>
      <c r="R30" s="2"/>
      <c r="S30" s="2"/>
      <c r="U30" s="2"/>
      <c r="V30" s="2"/>
      <c r="W30" s="2"/>
      <c r="X30" s="2"/>
      <c r="Y30" s="2"/>
      <c r="Z30" s="2"/>
      <c r="AA30" s="2"/>
    </row>
    <row r="31" spans="1:27" x14ac:dyDescent="0.35">
      <c r="A31" s="1"/>
      <c r="B31" s="1"/>
      <c r="C31" s="2"/>
      <c r="D31" s="2"/>
      <c r="E31" s="2"/>
      <c r="F31" s="2"/>
      <c r="G31" s="2"/>
      <c r="H31" s="2"/>
      <c r="I31" s="2"/>
      <c r="J31" s="2"/>
      <c r="K31" s="2"/>
      <c r="L31" s="2"/>
      <c r="M31" s="2"/>
      <c r="N31" s="2"/>
      <c r="O31" s="2"/>
      <c r="P31" s="2"/>
      <c r="Q31" s="2"/>
      <c r="R31" s="2"/>
      <c r="S31" s="2"/>
      <c r="T31" s="2"/>
      <c r="U31" s="2"/>
      <c r="V31" s="2"/>
      <c r="W31" s="2"/>
      <c r="X31" s="2"/>
      <c r="Y31" s="2"/>
      <c r="Z31" s="2"/>
      <c r="AA31" s="2"/>
    </row>
    <row r="32" spans="1:27" x14ac:dyDescent="0.35">
      <c r="A32" s="1"/>
      <c r="B32" s="1"/>
      <c r="C32" s="2"/>
      <c r="D32" s="2"/>
      <c r="E32" s="2"/>
      <c r="F32" s="2"/>
      <c r="G32" s="2"/>
      <c r="H32" s="2"/>
      <c r="I32" s="2"/>
      <c r="J32" s="2"/>
      <c r="K32" s="2"/>
      <c r="L32" s="2"/>
      <c r="M32" s="2"/>
      <c r="N32" s="2"/>
      <c r="O32" s="2"/>
      <c r="P32" s="2"/>
      <c r="Q32" s="2"/>
      <c r="R32" s="2"/>
      <c r="S32" s="2"/>
      <c r="T32" s="2"/>
      <c r="U32" s="2"/>
      <c r="V32" s="2"/>
      <c r="W32" s="2"/>
      <c r="X32" s="2"/>
      <c r="Y32" s="2"/>
      <c r="Z32" s="2"/>
      <c r="AA32" s="2"/>
    </row>
    <row r="33" spans="1:27" x14ac:dyDescent="0.35">
      <c r="A33" s="1"/>
      <c r="B33" s="1"/>
      <c r="C33" s="2"/>
      <c r="D33" s="2"/>
      <c r="E33" s="2"/>
      <c r="F33" s="2"/>
      <c r="G33" s="2"/>
      <c r="H33" s="2"/>
      <c r="I33" s="2"/>
      <c r="J33" s="2"/>
      <c r="K33" s="2"/>
      <c r="L33" s="2"/>
      <c r="M33" s="2"/>
      <c r="N33" s="2"/>
      <c r="O33" s="2"/>
      <c r="P33" s="2"/>
      <c r="Q33" s="2"/>
      <c r="R33" s="2"/>
      <c r="S33" s="2"/>
      <c r="T33" s="2"/>
      <c r="U33" s="2"/>
      <c r="V33" s="2"/>
      <c r="W33" s="2"/>
      <c r="X33" s="2"/>
      <c r="Y33" s="2"/>
      <c r="Z33" s="2"/>
      <c r="AA33" s="2"/>
    </row>
    <row r="34" spans="1:27" x14ac:dyDescent="0.35">
      <c r="A34" s="1"/>
      <c r="B34" s="1"/>
      <c r="C34" s="2"/>
      <c r="D34" s="2"/>
      <c r="E34" s="2"/>
      <c r="F34" s="2"/>
      <c r="G34" s="2"/>
      <c r="H34" s="2"/>
      <c r="I34" s="2"/>
      <c r="J34" s="2"/>
      <c r="K34" s="2"/>
      <c r="L34" s="2"/>
      <c r="M34" s="2"/>
      <c r="N34" s="2"/>
      <c r="O34" s="2"/>
      <c r="P34" s="2"/>
      <c r="Q34" s="2"/>
      <c r="R34" s="2"/>
      <c r="S34" s="2"/>
      <c r="T34" s="2"/>
      <c r="U34" s="2"/>
      <c r="V34" s="2"/>
      <c r="W34" s="2"/>
      <c r="X34" s="2"/>
      <c r="Y34" s="2"/>
      <c r="Z34" s="2"/>
      <c r="AA34" s="2"/>
    </row>
    <row r="35" spans="1:27" x14ac:dyDescent="0.35">
      <c r="A35" s="1"/>
      <c r="B35" s="1"/>
      <c r="C35" s="2"/>
      <c r="D35" s="2"/>
      <c r="E35" s="2"/>
      <c r="F35" s="2"/>
      <c r="G35" s="2"/>
      <c r="H35" s="2"/>
      <c r="I35" s="2"/>
      <c r="J35" s="2"/>
      <c r="K35" s="2"/>
      <c r="L35" s="2"/>
      <c r="M35" s="2"/>
      <c r="N35" s="2"/>
      <c r="O35" s="2"/>
      <c r="P35" s="2"/>
      <c r="Q35" s="2"/>
      <c r="R35" s="2"/>
      <c r="S35" s="2"/>
      <c r="T35" s="2"/>
      <c r="U35" s="2"/>
      <c r="V35" s="2"/>
      <c r="W35" s="2"/>
      <c r="X35" s="2"/>
      <c r="Y35" s="2"/>
      <c r="Z35" s="2"/>
      <c r="AA35" s="2"/>
    </row>
    <row r="36" spans="1:27" x14ac:dyDescent="0.35">
      <c r="E36" s="2"/>
      <c r="G36" s="2"/>
      <c r="H36" s="2"/>
      <c r="I36" s="2"/>
      <c r="J36" s="2"/>
      <c r="K36" s="2"/>
      <c r="L36" s="2"/>
      <c r="M36" s="2"/>
      <c r="N36" s="2"/>
      <c r="O36" s="2"/>
      <c r="P36" s="2"/>
      <c r="Q36" s="2"/>
      <c r="R36" s="2"/>
      <c r="S36" s="2"/>
      <c r="T36" s="2"/>
      <c r="U36" s="2"/>
      <c r="V36" s="2"/>
      <c r="W36" s="2"/>
      <c r="X36" s="2"/>
      <c r="Y36" s="2"/>
      <c r="Z36" s="2"/>
      <c r="AA36" s="2"/>
    </row>
    <row r="37" spans="1:27" x14ac:dyDescent="0.35">
      <c r="E37" s="2"/>
      <c r="F37" s="2"/>
      <c r="G37" s="2"/>
      <c r="H37" s="2"/>
      <c r="I37" s="2"/>
      <c r="J37" s="2"/>
      <c r="K37" s="2"/>
      <c r="L37" s="2"/>
      <c r="M37" s="2"/>
      <c r="N37" s="2"/>
      <c r="O37" s="2"/>
      <c r="P37" s="2"/>
      <c r="Q37" s="2"/>
      <c r="R37" s="2"/>
      <c r="S37" s="2"/>
      <c r="T37" s="2"/>
      <c r="U37" s="2"/>
      <c r="V37" s="2"/>
      <c r="W37" s="2"/>
      <c r="X37" s="2"/>
      <c r="Y37" s="2"/>
      <c r="Z37" s="2"/>
      <c r="AA37" s="2"/>
    </row>
    <row r="38" spans="1:27" x14ac:dyDescent="0.35">
      <c r="E38" s="2"/>
      <c r="F38" s="2"/>
      <c r="G38" s="2"/>
      <c r="H38" s="2"/>
      <c r="I38" s="2"/>
      <c r="J38" s="2"/>
      <c r="K38" s="2"/>
      <c r="L38" s="2"/>
      <c r="M38" s="2"/>
      <c r="N38" s="2"/>
      <c r="O38" s="2"/>
      <c r="P38" s="2"/>
      <c r="Q38" s="2"/>
      <c r="R38" s="2"/>
      <c r="S38" s="2"/>
      <c r="T38" s="2"/>
      <c r="U38" s="2"/>
      <c r="V38" s="2"/>
      <c r="W38" s="2"/>
      <c r="X38" s="2"/>
      <c r="Y38" s="2"/>
      <c r="Z38" s="2"/>
      <c r="AA38" s="2"/>
    </row>
    <row r="39" spans="1:27" x14ac:dyDescent="0.35">
      <c r="E39" s="2"/>
      <c r="F39" s="2"/>
      <c r="G39" s="2"/>
      <c r="H39" s="2"/>
      <c r="I39" s="2"/>
      <c r="J39" s="2"/>
      <c r="K39" s="2"/>
      <c r="L39" s="2"/>
      <c r="M39" s="2"/>
      <c r="N39" s="2"/>
      <c r="O39" s="2"/>
      <c r="P39" s="2"/>
      <c r="Q39" s="2"/>
      <c r="R39" s="2"/>
      <c r="S39" s="2"/>
      <c r="T39" s="2"/>
      <c r="U39" s="2"/>
      <c r="V39" s="2"/>
      <c r="W39" s="2"/>
      <c r="X39" s="2"/>
      <c r="Y39" s="2"/>
      <c r="Z39" s="2"/>
      <c r="AA39" s="2"/>
    </row>
    <row r="40" spans="1:27" x14ac:dyDescent="0.35">
      <c r="E40" s="2"/>
      <c r="F40" s="2"/>
      <c r="G40" s="2"/>
      <c r="H40" s="2"/>
      <c r="I40" s="2"/>
      <c r="J40" s="2"/>
      <c r="K40" s="2"/>
      <c r="L40" s="2"/>
      <c r="M40" s="2"/>
      <c r="N40" s="2"/>
      <c r="O40" s="2"/>
      <c r="P40" s="2"/>
      <c r="Q40" s="2"/>
      <c r="R40" s="2"/>
      <c r="S40" s="2"/>
      <c r="T40" s="2"/>
      <c r="U40" s="2"/>
      <c r="V40" s="2"/>
      <c r="W40" s="2"/>
      <c r="X40" s="2"/>
      <c r="Y40" s="2"/>
      <c r="Z40" s="2"/>
      <c r="AA40" s="2"/>
    </row>
    <row r="41" spans="1:27" x14ac:dyDescent="0.35">
      <c r="E41" s="2"/>
      <c r="F41" s="2"/>
      <c r="G41" s="2"/>
      <c r="H41" s="2"/>
      <c r="I41" s="2"/>
      <c r="J41" s="2"/>
      <c r="K41" s="2"/>
      <c r="L41" s="2"/>
      <c r="M41" s="2"/>
      <c r="N41" s="2"/>
      <c r="O41" s="2"/>
      <c r="P41" s="2"/>
      <c r="Q41" s="2"/>
      <c r="R41" s="2"/>
      <c r="S41" s="2"/>
      <c r="T41" s="2"/>
      <c r="U41" s="2"/>
      <c r="V41" s="2"/>
      <c r="W41" s="2"/>
      <c r="X41" s="2"/>
      <c r="Y41" s="2"/>
      <c r="Z41" s="2"/>
      <c r="AA41" s="2"/>
    </row>
    <row r="42" spans="1:27" x14ac:dyDescent="0.35">
      <c r="E42" s="2"/>
      <c r="F42" s="2"/>
      <c r="G42" s="2"/>
      <c r="H42" s="2"/>
      <c r="I42" s="2"/>
      <c r="J42" s="2"/>
      <c r="K42" s="2"/>
      <c r="L42" s="2"/>
      <c r="M42" s="2"/>
      <c r="N42" s="2"/>
      <c r="O42" s="2"/>
      <c r="P42" s="2"/>
      <c r="Q42" s="2"/>
      <c r="R42" s="2"/>
      <c r="S42" s="2"/>
      <c r="T42" s="2"/>
      <c r="U42" s="2"/>
      <c r="V42" s="2"/>
      <c r="W42" s="2"/>
      <c r="X42" s="2"/>
      <c r="Y42" s="2"/>
      <c r="Z42" s="2"/>
      <c r="AA42" s="2"/>
    </row>
    <row r="43" spans="1:27" x14ac:dyDescent="0.35">
      <c r="E43" s="2"/>
      <c r="F43" s="2"/>
      <c r="G43" s="2"/>
      <c r="H43" s="2"/>
      <c r="I43" s="2"/>
      <c r="J43" s="2"/>
      <c r="K43" s="2"/>
      <c r="L43" s="2"/>
      <c r="M43" s="2"/>
      <c r="N43" s="2"/>
      <c r="O43" s="2"/>
      <c r="P43" s="2"/>
      <c r="Q43" s="2"/>
      <c r="R43" s="2"/>
      <c r="S43" s="2"/>
      <c r="T43" s="2"/>
      <c r="U43" s="2"/>
      <c r="V43" s="2"/>
      <c r="W43" s="2"/>
      <c r="X43" s="2"/>
      <c r="Y43" s="2"/>
      <c r="Z43" s="2"/>
      <c r="AA43" s="2"/>
    </row>
    <row r="44" spans="1:27" x14ac:dyDescent="0.35">
      <c r="E44" s="2"/>
      <c r="F44" s="2"/>
      <c r="G44" s="2"/>
      <c r="H44" s="2"/>
      <c r="I44" s="2"/>
      <c r="J44" s="2"/>
      <c r="K44" s="2"/>
      <c r="L44" s="2"/>
      <c r="M44" s="2"/>
      <c r="N44" s="2"/>
      <c r="O44" s="2"/>
      <c r="P44" s="2"/>
      <c r="Q44" s="2"/>
      <c r="R44" s="2"/>
      <c r="S44" s="2"/>
      <c r="T44" s="2"/>
      <c r="U44" s="2"/>
      <c r="V44" s="2"/>
      <c r="W44" s="2"/>
      <c r="X44" s="2"/>
      <c r="Y44" s="2"/>
      <c r="Z44" s="2"/>
      <c r="AA44" s="2"/>
    </row>
    <row r="45" spans="1:27" x14ac:dyDescent="0.35">
      <c r="E45" s="2"/>
      <c r="F45" s="2"/>
      <c r="G45" s="2"/>
      <c r="H45" s="2"/>
      <c r="I45" s="2"/>
      <c r="J45" s="2"/>
      <c r="K45" s="2"/>
      <c r="L45" s="2"/>
      <c r="M45" s="2"/>
      <c r="N45" s="2"/>
      <c r="O45" s="2"/>
      <c r="P45" s="2"/>
      <c r="Q45" s="2"/>
      <c r="R45" s="2"/>
      <c r="S45" s="2"/>
      <c r="T45" s="2"/>
      <c r="U45" s="2"/>
      <c r="V45" s="2"/>
      <c r="W45" s="2"/>
      <c r="X45" s="2"/>
      <c r="Y45" s="2"/>
      <c r="Z45" s="2"/>
      <c r="AA45" s="2"/>
    </row>
    <row r="46" spans="1:27" x14ac:dyDescent="0.35">
      <c r="E46" s="2"/>
      <c r="F46" s="2"/>
      <c r="G46" s="2"/>
      <c r="H46" s="2"/>
      <c r="I46" s="2"/>
      <c r="J46" s="2"/>
      <c r="K46" s="2"/>
      <c r="L46" s="2"/>
      <c r="M46" s="2"/>
      <c r="N46" s="2"/>
      <c r="O46" s="2"/>
      <c r="P46" s="2"/>
      <c r="Q46" s="2"/>
      <c r="R46" s="2"/>
      <c r="S46" s="2"/>
      <c r="T46" s="2"/>
      <c r="U46" s="2"/>
      <c r="V46" s="2"/>
      <c r="W46" s="2"/>
      <c r="X46" s="2"/>
      <c r="Y46" s="2"/>
      <c r="Z46" s="2"/>
      <c r="AA46" s="2"/>
    </row>
    <row r="47" spans="1:27" x14ac:dyDescent="0.35">
      <c r="E47" s="2"/>
      <c r="F47" s="2"/>
      <c r="G47" s="2"/>
      <c r="H47" s="2"/>
      <c r="I47" s="2"/>
      <c r="J47" s="2"/>
      <c r="K47" s="2"/>
      <c r="L47" s="2"/>
      <c r="M47" s="2"/>
      <c r="N47" s="2"/>
      <c r="O47" s="2"/>
      <c r="P47" s="2"/>
      <c r="Q47" s="2"/>
      <c r="R47" s="2"/>
      <c r="S47" s="2"/>
      <c r="T47" s="2"/>
      <c r="U47" s="2"/>
      <c r="V47" s="2"/>
      <c r="W47" s="2"/>
      <c r="X47" s="2"/>
      <c r="Y47" s="2"/>
      <c r="Z47" s="2"/>
      <c r="AA47" s="2"/>
    </row>
    <row r="48" spans="1:27" x14ac:dyDescent="0.35">
      <c r="E48" s="2"/>
      <c r="F48" s="2"/>
      <c r="G48" s="2"/>
      <c r="H48" s="2"/>
      <c r="I48" s="2"/>
      <c r="J48" s="2"/>
      <c r="K48" s="2"/>
      <c r="L48" s="2"/>
      <c r="M48" s="2"/>
      <c r="N48" s="2"/>
      <c r="O48" s="2"/>
      <c r="P48" s="2"/>
      <c r="Q48" s="2"/>
      <c r="R48" s="2"/>
      <c r="S48" s="2"/>
      <c r="T48" s="2"/>
      <c r="U48" s="2"/>
      <c r="V48" s="2"/>
      <c r="W48" s="2"/>
      <c r="X48" s="2"/>
      <c r="Y48" s="2"/>
      <c r="Z48" s="2"/>
      <c r="AA48" s="2"/>
    </row>
    <row r="49" spans="5:27" x14ac:dyDescent="0.35">
      <c r="E49" s="2"/>
      <c r="F49" s="2"/>
      <c r="G49" s="2"/>
      <c r="H49" s="2"/>
      <c r="I49" s="2"/>
      <c r="J49" s="2"/>
      <c r="K49" s="2"/>
      <c r="L49" s="2"/>
      <c r="M49" s="2"/>
      <c r="N49" s="2"/>
      <c r="O49" s="2"/>
      <c r="P49" s="2"/>
      <c r="Q49" s="2"/>
      <c r="R49" s="2"/>
      <c r="S49" s="2"/>
      <c r="T49" s="2"/>
      <c r="U49" s="2"/>
      <c r="V49" s="2"/>
      <c r="W49" s="2"/>
      <c r="X49" s="2"/>
      <c r="Y49" s="2"/>
      <c r="Z49" s="2"/>
      <c r="AA49" s="2"/>
    </row>
    <row r="50" spans="5:27" x14ac:dyDescent="0.35">
      <c r="E50" s="2"/>
      <c r="F50" s="2"/>
      <c r="G50" s="2"/>
      <c r="H50" s="2"/>
      <c r="I50" s="2"/>
      <c r="J50" s="2"/>
      <c r="K50" s="2"/>
      <c r="L50" s="2"/>
      <c r="M50" s="2"/>
      <c r="N50" s="2"/>
      <c r="O50" s="2"/>
      <c r="P50" s="2"/>
      <c r="Q50" s="2"/>
      <c r="R50" s="2"/>
      <c r="S50" s="2"/>
      <c r="T50" s="2"/>
      <c r="U50" s="2"/>
      <c r="V50" s="2"/>
      <c r="W50" s="2"/>
      <c r="X50" s="2"/>
      <c r="Y50" s="2"/>
      <c r="Z50" s="2"/>
      <c r="AA50" s="2"/>
    </row>
    <row r="51" spans="5:27" x14ac:dyDescent="0.35">
      <c r="E51" s="2"/>
      <c r="F51" s="2"/>
      <c r="G51" s="2"/>
      <c r="H51" s="2"/>
      <c r="I51" s="2"/>
      <c r="J51" s="2"/>
      <c r="K51" s="2"/>
      <c r="L51" s="2"/>
      <c r="M51" s="2"/>
      <c r="N51" s="2"/>
      <c r="O51" s="2"/>
      <c r="P51" s="2"/>
      <c r="Q51" s="2"/>
      <c r="R51" s="2"/>
      <c r="S51" s="2"/>
      <c r="T51" s="2"/>
      <c r="U51" s="2"/>
      <c r="V51" s="2"/>
      <c r="W51" s="2"/>
      <c r="X51" s="2"/>
      <c r="Y51" s="2"/>
      <c r="Z51" s="2"/>
      <c r="AA51" s="2"/>
    </row>
    <row r="52" spans="5:27" x14ac:dyDescent="0.35">
      <c r="E52" s="2"/>
      <c r="F52" s="2"/>
      <c r="G52" s="2"/>
      <c r="H52" s="2"/>
      <c r="I52" s="2"/>
      <c r="J52" s="2"/>
      <c r="K52" s="2"/>
      <c r="L52" s="2"/>
      <c r="M52" s="2"/>
      <c r="N52" s="2"/>
      <c r="O52" s="2"/>
      <c r="P52" s="2"/>
      <c r="Q52" s="2"/>
      <c r="R52" s="2"/>
      <c r="S52" s="2"/>
      <c r="T52" s="2"/>
      <c r="U52" s="2"/>
      <c r="V52" s="2"/>
      <c r="W52" s="2"/>
      <c r="X52" s="2"/>
      <c r="Y52" s="2"/>
      <c r="Z52" s="2"/>
      <c r="AA52" s="2"/>
    </row>
    <row r="53" spans="5:27" x14ac:dyDescent="0.35">
      <c r="E53" s="2"/>
      <c r="F53" s="2"/>
      <c r="G53" s="2"/>
      <c r="H53" s="2"/>
      <c r="I53" s="2"/>
      <c r="J53" s="2"/>
      <c r="K53" s="2"/>
      <c r="L53" s="2"/>
      <c r="M53" s="2"/>
      <c r="N53" s="2"/>
      <c r="O53" s="2"/>
      <c r="P53" s="2"/>
      <c r="Q53" s="2"/>
      <c r="R53" s="2"/>
      <c r="S53" s="2"/>
      <c r="T53" s="2"/>
      <c r="U53" s="2"/>
      <c r="V53" s="2"/>
      <c r="W53" s="2"/>
      <c r="X53" s="2"/>
      <c r="Y53" s="2"/>
      <c r="Z53" s="2"/>
      <c r="AA53" s="2"/>
    </row>
    <row r="54" spans="5:27" x14ac:dyDescent="0.35">
      <c r="E54" s="2"/>
      <c r="F54" s="2"/>
      <c r="G54" s="2"/>
      <c r="H54" s="2"/>
      <c r="I54" s="2"/>
      <c r="J54" s="2"/>
      <c r="K54" s="2"/>
      <c r="L54" s="2"/>
      <c r="M54" s="2"/>
      <c r="N54" s="2"/>
      <c r="O54" s="2"/>
      <c r="P54" s="2"/>
      <c r="Q54" s="2"/>
      <c r="R54" s="2"/>
      <c r="S54" s="2"/>
      <c r="T54" s="2"/>
      <c r="U54" s="2"/>
      <c r="V54" s="2"/>
      <c r="W54" s="2"/>
      <c r="X54" s="2"/>
      <c r="Y54" s="2"/>
      <c r="Z54" s="2"/>
      <c r="AA54" s="2"/>
    </row>
    <row r="55" spans="5:27" x14ac:dyDescent="0.35">
      <c r="E55" s="2"/>
      <c r="F55" s="2"/>
      <c r="G55" s="2"/>
      <c r="H55" s="2"/>
      <c r="I55" s="2"/>
      <c r="J55" s="2"/>
      <c r="K55" s="2"/>
      <c r="L55" s="2"/>
      <c r="M55" s="2"/>
      <c r="N55" s="2"/>
      <c r="O55" s="2"/>
      <c r="P55" s="2"/>
      <c r="Q55" s="2"/>
      <c r="R55" s="2"/>
      <c r="S55" s="2"/>
      <c r="T55" s="2"/>
      <c r="U55" s="2"/>
      <c r="V55" s="2"/>
      <c r="W55" s="2"/>
      <c r="X55" s="2"/>
      <c r="Y55" s="2"/>
      <c r="Z55" s="2"/>
      <c r="AA55" s="2"/>
    </row>
    <row r="56" spans="5:27" x14ac:dyDescent="0.35">
      <c r="E56" s="2"/>
      <c r="F56" s="2"/>
      <c r="G56" s="2"/>
      <c r="H56" s="2"/>
      <c r="I56" s="2"/>
      <c r="J56" s="2"/>
      <c r="K56" s="2"/>
      <c r="L56" s="2"/>
      <c r="M56" s="2"/>
      <c r="N56" s="2"/>
      <c r="O56" s="2"/>
      <c r="P56" s="2"/>
      <c r="Q56" s="2"/>
      <c r="R56" s="2"/>
      <c r="S56" s="2"/>
      <c r="T56" s="2"/>
      <c r="U56" s="2"/>
      <c r="V56" s="2"/>
      <c r="W56" s="2"/>
      <c r="X56" s="2"/>
      <c r="Y56" s="2"/>
      <c r="Z56" s="2"/>
      <c r="AA56" s="2"/>
    </row>
    <row r="57" spans="5:27" x14ac:dyDescent="0.35">
      <c r="E57" s="2"/>
      <c r="F57" s="2"/>
      <c r="G57" s="2"/>
      <c r="H57" s="2"/>
      <c r="I57" s="2"/>
      <c r="J57" s="2"/>
      <c r="K57" s="2"/>
      <c r="L57" s="2"/>
      <c r="M57" s="2"/>
      <c r="N57" s="2"/>
      <c r="O57" s="2"/>
      <c r="P57" s="2"/>
      <c r="Q57" s="2"/>
      <c r="R57" s="2"/>
      <c r="S57" s="2"/>
      <c r="T57" s="2"/>
      <c r="U57" s="2"/>
      <c r="V57" s="2"/>
      <c r="W57" s="2"/>
      <c r="X57" s="2"/>
      <c r="Y57" s="2"/>
      <c r="Z57" s="2"/>
      <c r="AA57" s="2"/>
    </row>
    <row r="58" spans="5:27" x14ac:dyDescent="0.35">
      <c r="E58" s="2"/>
      <c r="F58" s="2"/>
      <c r="G58" s="2"/>
      <c r="H58" s="2"/>
      <c r="I58" s="2"/>
      <c r="J58" s="2"/>
      <c r="K58" s="2"/>
      <c r="L58" s="2"/>
      <c r="M58" s="2"/>
      <c r="N58" s="2"/>
      <c r="O58" s="2"/>
      <c r="P58" s="2"/>
      <c r="Q58" s="2"/>
      <c r="R58" s="2"/>
      <c r="S58" s="2"/>
      <c r="T58" s="2"/>
      <c r="U58" s="2"/>
      <c r="V58" s="2"/>
      <c r="W58" s="2"/>
      <c r="X58" s="2"/>
      <c r="Y58" s="2"/>
      <c r="Z58" s="2"/>
      <c r="AA58" s="2"/>
    </row>
    <row r="59" spans="5:27" x14ac:dyDescent="0.35">
      <c r="E59" s="2"/>
      <c r="F59" s="2"/>
      <c r="G59" s="2"/>
      <c r="H59" s="2"/>
      <c r="I59" s="2"/>
      <c r="J59" s="2"/>
      <c r="K59" s="2"/>
      <c r="L59" s="2"/>
      <c r="M59" s="2"/>
      <c r="N59" s="2"/>
      <c r="O59" s="2"/>
      <c r="P59" s="2"/>
      <c r="Q59" s="2"/>
      <c r="R59" s="2"/>
      <c r="S59" s="2"/>
      <c r="T59" s="2"/>
      <c r="U59" s="2"/>
      <c r="V59" s="2"/>
      <c r="W59" s="2"/>
      <c r="X59" s="2"/>
      <c r="Y59" s="2"/>
      <c r="Z59" s="2"/>
      <c r="AA59" s="2"/>
    </row>
    <row r="60" spans="5:27" x14ac:dyDescent="0.35">
      <c r="E60" s="2"/>
      <c r="F60" s="2"/>
      <c r="G60" s="2"/>
      <c r="H60" s="2"/>
      <c r="I60" s="2"/>
      <c r="J60" s="2"/>
      <c r="K60" s="2"/>
      <c r="L60" s="2"/>
      <c r="M60" s="2"/>
      <c r="N60" s="2"/>
      <c r="O60" s="2"/>
      <c r="P60" s="2"/>
      <c r="Q60" s="2"/>
      <c r="R60" s="2"/>
      <c r="S60" s="2"/>
      <c r="T60" s="2"/>
      <c r="U60" s="2"/>
      <c r="V60" s="2"/>
      <c r="W60" s="2"/>
      <c r="X60" s="2"/>
      <c r="Y60" s="2"/>
      <c r="Z60" s="2"/>
      <c r="AA60" s="2"/>
    </row>
    <row r="61" spans="5:27" x14ac:dyDescent="0.35">
      <c r="E61" s="2"/>
      <c r="F61" s="2"/>
      <c r="G61" s="2"/>
      <c r="H61" s="2"/>
      <c r="I61" s="2"/>
      <c r="J61" s="2"/>
      <c r="K61" s="2"/>
      <c r="L61" s="2"/>
      <c r="M61" s="2"/>
      <c r="N61" s="2"/>
      <c r="O61" s="2"/>
      <c r="P61" s="2"/>
      <c r="Q61" s="2"/>
      <c r="R61" s="2"/>
      <c r="S61" s="2"/>
      <c r="T61" s="2"/>
      <c r="U61" s="2"/>
      <c r="V61" s="2"/>
      <c r="W61" s="2"/>
      <c r="X61" s="2"/>
      <c r="Y61" s="2"/>
      <c r="Z61" s="2"/>
      <c r="AA61" s="2"/>
    </row>
    <row r="62" spans="5:27" x14ac:dyDescent="0.35">
      <c r="E62" s="2"/>
      <c r="F62" s="2"/>
      <c r="G62" s="2"/>
      <c r="H62" s="2"/>
      <c r="I62" s="2"/>
      <c r="J62" s="2"/>
      <c r="K62" s="2"/>
      <c r="L62" s="2"/>
      <c r="M62" s="2"/>
      <c r="N62" s="2"/>
      <c r="O62" s="2"/>
      <c r="P62" s="2"/>
      <c r="Q62" s="2"/>
      <c r="R62" s="2"/>
      <c r="S62" s="2"/>
      <c r="T62" s="2"/>
      <c r="U62" s="2"/>
      <c r="V62" s="2"/>
      <c r="W62" s="2"/>
      <c r="X62" s="2"/>
      <c r="Y62" s="2"/>
      <c r="Z62" s="2"/>
      <c r="AA62" s="2"/>
    </row>
    <row r="63" spans="5:27" x14ac:dyDescent="0.35">
      <c r="E63" s="2"/>
      <c r="F63" s="2"/>
      <c r="G63" s="2"/>
      <c r="H63" s="2"/>
      <c r="I63" s="2"/>
      <c r="J63" s="2"/>
      <c r="K63" s="2"/>
      <c r="L63" s="2"/>
      <c r="M63" s="2"/>
      <c r="N63" s="2"/>
      <c r="O63" s="2"/>
      <c r="P63" s="2"/>
      <c r="Q63" s="2"/>
      <c r="R63" s="2"/>
      <c r="S63" s="2"/>
      <c r="T63" s="2"/>
      <c r="U63" s="2"/>
      <c r="V63" s="2"/>
      <c r="W63" s="2"/>
      <c r="X63" s="2"/>
      <c r="Y63" s="2"/>
      <c r="Z63" s="2"/>
      <c r="AA63" s="2"/>
    </row>
    <row r="64" spans="5:27" x14ac:dyDescent="0.35">
      <c r="E64" s="2"/>
      <c r="F64" s="2"/>
      <c r="G64" s="2"/>
      <c r="H64" s="2"/>
      <c r="I64" s="2"/>
      <c r="J64" s="2"/>
      <c r="K64" s="2"/>
      <c r="L64" s="2"/>
      <c r="M64" s="2"/>
      <c r="N64" s="2"/>
      <c r="O64" s="2"/>
      <c r="P64" s="2"/>
      <c r="Q64" s="2"/>
      <c r="R64" s="2"/>
      <c r="S64" s="2"/>
      <c r="T64" s="2"/>
      <c r="U64" s="2"/>
      <c r="V64" s="2"/>
      <c r="W64" s="2"/>
      <c r="X64" s="2"/>
      <c r="Y64" s="2"/>
      <c r="Z64" s="2"/>
      <c r="AA64" s="2"/>
    </row>
  </sheetData>
  <mergeCells count="34">
    <mergeCell ref="A10:B10"/>
    <mergeCell ref="C9:E9"/>
    <mergeCell ref="C8:E8"/>
    <mergeCell ref="I4:K4"/>
    <mergeCell ref="I5:K5"/>
    <mergeCell ref="I6:K6"/>
    <mergeCell ref="M4:N4"/>
    <mergeCell ref="M9:P9"/>
    <mergeCell ref="M6:N6"/>
    <mergeCell ref="L8:O8"/>
    <mergeCell ref="A1:P1"/>
    <mergeCell ref="E2:H2"/>
    <mergeCell ref="M3:N3"/>
    <mergeCell ref="M2:P2"/>
    <mergeCell ref="A3:B3"/>
    <mergeCell ref="E3:F3"/>
    <mergeCell ref="I2:L2"/>
    <mergeCell ref="I3:K3"/>
    <mergeCell ref="A28:H28"/>
    <mergeCell ref="A29:B29"/>
    <mergeCell ref="A2:D2"/>
    <mergeCell ref="E4:F4"/>
    <mergeCell ref="E5:F5"/>
    <mergeCell ref="E6:F6"/>
    <mergeCell ref="A26:C26"/>
    <mergeCell ref="A4:B4"/>
    <mergeCell ref="F8:K8"/>
    <mergeCell ref="A8:B9"/>
    <mergeCell ref="A7:P7"/>
    <mergeCell ref="F9:G9"/>
    <mergeCell ref="H9:J9"/>
    <mergeCell ref="M5:N5"/>
    <mergeCell ref="A5:B5"/>
    <mergeCell ref="A6:B6"/>
  </mergeCells>
  <pageMargins left="0.70866141732283472" right="0.70866141732283472" top="0.74803149606299213" bottom="0.74803149606299213" header="0.31496062992125984" footer="0.31496062992125984"/>
  <pageSetup paperSize="9" scale="97" orientation="landscape" r:id="rId1"/>
  <headerFooter>
    <oddHeader>&amp;L&amp;F&amp;C&amp;D&amp;REnergieRijk Houten</oddHeader>
  </headerFooter>
  <ignoredErrors>
    <ignoredError sqref="I12:I13 K12 K13:K25" 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1FB8-9F69-44BF-A101-669525428952}">
  <sheetPr>
    <pageSetUpPr fitToPage="1"/>
  </sheetPr>
  <dimension ref="A1:B23"/>
  <sheetViews>
    <sheetView zoomScale="85" zoomScaleNormal="85" workbookViewId="0">
      <selection activeCell="A30" sqref="A30"/>
    </sheetView>
  </sheetViews>
  <sheetFormatPr defaultRowHeight="14.5" x14ac:dyDescent="0.35"/>
  <cols>
    <col min="1" max="1" width="37.453125" bestFit="1" customWidth="1"/>
    <col min="2" max="2" width="143.7265625" customWidth="1"/>
    <col min="3" max="3" width="9.1796875" customWidth="1"/>
  </cols>
  <sheetData>
    <row r="1" spans="1:2" ht="28.5" customHeight="1" x14ac:dyDescent="0.35">
      <c r="A1" s="144" t="s">
        <v>0</v>
      </c>
      <c r="B1" s="145"/>
    </row>
    <row r="2" spans="1:2" ht="28.5" customHeight="1" x14ac:dyDescent="0.35">
      <c r="A2" s="29" t="s">
        <v>1</v>
      </c>
      <c r="B2" s="30" t="s">
        <v>28</v>
      </c>
    </row>
    <row r="3" spans="1:2" ht="28.5" customHeight="1" x14ac:dyDescent="0.35">
      <c r="A3" s="29" t="s">
        <v>2</v>
      </c>
      <c r="B3" s="30" t="s">
        <v>35</v>
      </c>
    </row>
    <row r="4" spans="1:2" ht="28.5" customHeight="1" x14ac:dyDescent="0.35">
      <c r="A4" s="29" t="s">
        <v>49</v>
      </c>
      <c r="B4" s="30" t="s">
        <v>39</v>
      </c>
    </row>
    <row r="5" spans="1:2" ht="28.5" customHeight="1" x14ac:dyDescent="0.35">
      <c r="A5" s="29" t="s">
        <v>25</v>
      </c>
      <c r="B5" s="30" t="s">
        <v>31</v>
      </c>
    </row>
    <row r="6" spans="1:2" ht="28.5" customHeight="1" x14ac:dyDescent="0.35">
      <c r="A6" s="144" t="s">
        <v>7</v>
      </c>
      <c r="B6" s="145"/>
    </row>
    <row r="7" spans="1:2" ht="28.5" customHeight="1" x14ac:dyDescent="0.35">
      <c r="A7" s="29" t="s">
        <v>13</v>
      </c>
      <c r="B7" s="30" t="s">
        <v>30</v>
      </c>
    </row>
    <row r="8" spans="1:2" ht="28.5" customHeight="1" x14ac:dyDescent="0.35">
      <c r="A8" s="29" t="s">
        <v>8</v>
      </c>
      <c r="B8" s="30" t="s">
        <v>32</v>
      </c>
    </row>
    <row r="9" spans="1:2" ht="28.5" customHeight="1" x14ac:dyDescent="0.35">
      <c r="A9" s="29" t="s">
        <v>48</v>
      </c>
      <c r="B9" s="30" t="s">
        <v>33</v>
      </c>
    </row>
    <row r="10" spans="1:2" ht="28.5" customHeight="1" x14ac:dyDescent="0.35">
      <c r="A10" s="29" t="s">
        <v>50</v>
      </c>
      <c r="B10" s="30" t="s">
        <v>34</v>
      </c>
    </row>
    <row r="11" spans="1:2" ht="28.5" customHeight="1" x14ac:dyDescent="0.35">
      <c r="A11" s="144" t="s">
        <v>10</v>
      </c>
      <c r="B11" s="145"/>
    </row>
    <row r="12" spans="1:2" ht="28.5" customHeight="1" x14ac:dyDescent="0.35">
      <c r="A12" s="29" t="s">
        <v>16</v>
      </c>
      <c r="B12" s="30" t="s">
        <v>51</v>
      </c>
    </row>
    <row r="13" spans="1:2" ht="28.5" customHeight="1" x14ac:dyDescent="0.35">
      <c r="A13" s="29" t="s">
        <v>36</v>
      </c>
      <c r="B13" s="30" t="s">
        <v>52</v>
      </c>
    </row>
    <row r="14" spans="1:2" ht="28.5" customHeight="1" x14ac:dyDescent="0.35">
      <c r="A14" s="29" t="s">
        <v>15</v>
      </c>
      <c r="B14" s="30" t="s">
        <v>37</v>
      </c>
    </row>
    <row r="15" spans="1:2" ht="28.5" customHeight="1" x14ac:dyDescent="0.35">
      <c r="A15" s="29" t="s">
        <v>14</v>
      </c>
      <c r="B15" s="30" t="s">
        <v>29</v>
      </c>
    </row>
    <row r="16" spans="1:2" ht="28.5" customHeight="1" x14ac:dyDescent="0.35">
      <c r="A16" s="144" t="s">
        <v>11</v>
      </c>
      <c r="B16" s="145"/>
    </row>
    <row r="17" spans="1:2" ht="36" customHeight="1" x14ac:dyDescent="0.35">
      <c r="A17" s="29" t="s">
        <v>22</v>
      </c>
      <c r="B17" s="30" t="s">
        <v>71</v>
      </c>
    </row>
    <row r="18" spans="1:2" ht="32.25" customHeight="1" x14ac:dyDescent="0.35">
      <c r="A18" s="30" t="s">
        <v>67</v>
      </c>
      <c r="B18" s="30" t="s">
        <v>72</v>
      </c>
    </row>
    <row r="19" spans="1:2" ht="32.25" customHeight="1" x14ac:dyDescent="0.35">
      <c r="A19" s="30" t="s">
        <v>68</v>
      </c>
      <c r="B19" s="30" t="s">
        <v>73</v>
      </c>
    </row>
    <row r="20" spans="1:2" ht="32.25" customHeight="1" x14ac:dyDescent="0.35">
      <c r="A20" s="30" t="s">
        <v>74</v>
      </c>
      <c r="B20" s="77" t="s">
        <v>78</v>
      </c>
    </row>
    <row r="21" spans="1:2" x14ac:dyDescent="0.35">
      <c r="A21" s="148"/>
      <c r="B21" s="148"/>
    </row>
    <row r="22" spans="1:2" ht="33.75" customHeight="1" x14ac:dyDescent="0.35">
      <c r="A22" s="146" t="s">
        <v>66</v>
      </c>
      <c r="B22" s="147"/>
    </row>
    <row r="23" spans="1:2" ht="33.75" customHeight="1" x14ac:dyDescent="0.35">
      <c r="A23" s="142" t="s">
        <v>70</v>
      </c>
      <c r="B23" s="143"/>
    </row>
  </sheetData>
  <mergeCells count="7">
    <mergeCell ref="A23:B23"/>
    <mergeCell ref="A1:B1"/>
    <mergeCell ref="A6:B6"/>
    <mergeCell ref="A11:B11"/>
    <mergeCell ref="A16:B16"/>
    <mergeCell ref="A22:B22"/>
    <mergeCell ref="A21:B21"/>
  </mergeCells>
  <pageMargins left="0.70866141732283472" right="0.70866141732283472" top="0.74803149606299213" bottom="0.74803149606299213" header="0.31496062992125984" footer="0.31496062992125984"/>
  <pageSetup paperSize="9" scale="72" orientation="landscape" verticalDpi="0" r:id="rId1"/>
  <headerFooter>
    <oddHeader>&amp;L&amp;F&amp;C&amp;D&amp;REnergieRijk Houten</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BEB0F-1094-4EBD-804D-AD4AACA3AE47}">
  <sheetPr>
    <pageSetUpPr fitToPage="1"/>
  </sheetPr>
  <dimension ref="A1:R21"/>
  <sheetViews>
    <sheetView workbookViewId="0">
      <selection activeCell="K11" sqref="K11:R18"/>
    </sheetView>
  </sheetViews>
  <sheetFormatPr defaultRowHeight="14.5" x14ac:dyDescent="0.35"/>
  <cols>
    <col min="18" max="18" width="9.1796875" customWidth="1"/>
  </cols>
  <sheetData>
    <row r="1" spans="1:18" ht="26" x14ac:dyDescent="0.6">
      <c r="A1" s="86"/>
      <c r="B1" s="86"/>
      <c r="C1" s="86"/>
      <c r="D1" s="86"/>
      <c r="E1" s="86"/>
      <c r="F1" s="86"/>
      <c r="G1" s="86"/>
      <c r="H1" s="86"/>
      <c r="I1" s="86"/>
      <c r="J1" s="86"/>
      <c r="K1" s="51">
        <v>1</v>
      </c>
      <c r="L1" s="149" t="s">
        <v>54</v>
      </c>
      <c r="M1" s="150"/>
      <c r="N1" s="150"/>
      <c r="O1" s="150"/>
      <c r="P1" s="150"/>
      <c r="Q1" s="150"/>
      <c r="R1" s="150"/>
    </row>
    <row r="2" spans="1:18" ht="26" x14ac:dyDescent="0.6">
      <c r="A2" s="86"/>
      <c r="B2" s="86"/>
      <c r="C2" s="86"/>
      <c r="D2" s="86"/>
      <c r="E2" s="86"/>
      <c r="F2" s="86"/>
      <c r="G2" s="86"/>
      <c r="H2" s="86"/>
      <c r="I2" s="86"/>
      <c r="J2" s="86"/>
      <c r="K2" s="52">
        <v>2</v>
      </c>
      <c r="L2" s="151" t="s">
        <v>55</v>
      </c>
      <c r="M2" s="152"/>
      <c r="N2" s="152"/>
      <c r="O2" s="152"/>
      <c r="P2" s="152"/>
      <c r="Q2" s="152"/>
      <c r="R2" s="152"/>
    </row>
    <row r="3" spans="1:18" ht="26" x14ac:dyDescent="0.6">
      <c r="A3" s="86"/>
      <c r="B3" s="86"/>
      <c r="C3" s="86"/>
      <c r="D3" s="86"/>
      <c r="E3" s="86"/>
      <c r="F3" s="86"/>
      <c r="G3" s="86"/>
      <c r="H3" s="86"/>
      <c r="I3" s="86"/>
      <c r="J3" s="86"/>
      <c r="K3" s="53">
        <v>3</v>
      </c>
      <c r="L3" s="153" t="s">
        <v>61</v>
      </c>
      <c r="M3" s="154"/>
      <c r="N3" s="154"/>
      <c r="O3" s="154"/>
      <c r="P3" s="154"/>
      <c r="Q3" s="154"/>
      <c r="R3" s="154"/>
    </row>
    <row r="4" spans="1:18" ht="26" x14ac:dyDescent="0.6">
      <c r="A4" s="86"/>
      <c r="B4" s="86"/>
      <c r="C4" s="86"/>
      <c r="D4" s="86"/>
      <c r="E4" s="86"/>
      <c r="F4" s="86"/>
      <c r="G4" s="86"/>
      <c r="H4" s="86"/>
      <c r="I4" s="86"/>
      <c r="J4" s="86"/>
      <c r="K4" s="54">
        <v>4</v>
      </c>
      <c r="L4" s="155" t="s">
        <v>61</v>
      </c>
      <c r="M4" s="156"/>
      <c r="N4" s="156"/>
      <c r="O4" s="156"/>
      <c r="P4" s="156"/>
      <c r="Q4" s="156"/>
      <c r="R4" s="156"/>
    </row>
    <row r="5" spans="1:18" ht="26" x14ac:dyDescent="0.6">
      <c r="A5" s="86"/>
      <c r="B5" s="86"/>
      <c r="C5" s="86"/>
      <c r="D5" s="86"/>
      <c r="E5" s="86"/>
      <c r="F5" s="86"/>
      <c r="G5" s="86"/>
      <c r="H5" s="86"/>
      <c r="I5" s="86"/>
      <c r="J5" s="86"/>
      <c r="K5" s="55">
        <v>5</v>
      </c>
      <c r="L5" s="157" t="s">
        <v>59</v>
      </c>
      <c r="M5" s="158"/>
      <c r="N5" s="158"/>
      <c r="O5" s="158"/>
      <c r="P5" s="158"/>
      <c r="Q5" s="158"/>
      <c r="R5" s="158"/>
    </row>
    <row r="6" spans="1:18" ht="26" x14ac:dyDescent="0.6">
      <c r="A6" s="86"/>
      <c r="B6" s="86"/>
      <c r="C6" s="86"/>
      <c r="D6" s="86"/>
      <c r="E6" s="86"/>
      <c r="F6" s="86"/>
      <c r="G6" s="86"/>
      <c r="H6" s="86"/>
      <c r="I6" s="86"/>
      <c r="J6" s="86"/>
      <c r="K6" s="55" t="s">
        <v>56</v>
      </c>
      <c r="L6" s="157" t="s">
        <v>60</v>
      </c>
      <c r="M6" s="158"/>
      <c r="N6" s="158"/>
      <c r="O6" s="158"/>
      <c r="P6" s="158"/>
      <c r="Q6" s="158"/>
      <c r="R6" s="158"/>
    </row>
    <row r="7" spans="1:18" ht="26" x14ac:dyDescent="0.6">
      <c r="A7" s="86"/>
      <c r="B7" s="86"/>
      <c r="C7" s="86"/>
      <c r="D7" s="86"/>
      <c r="E7" s="86"/>
      <c r="F7" s="86"/>
      <c r="G7" s="86"/>
      <c r="H7" s="86"/>
      <c r="I7" s="86"/>
      <c r="J7" s="86"/>
      <c r="K7" s="55" t="s">
        <v>57</v>
      </c>
      <c r="L7" s="157" t="s">
        <v>58</v>
      </c>
      <c r="M7" s="158"/>
      <c r="N7" s="158"/>
      <c r="O7" s="158"/>
      <c r="P7" s="158"/>
      <c r="Q7" s="158"/>
      <c r="R7" s="158"/>
    </row>
    <row r="8" spans="1:18" x14ac:dyDescent="0.35">
      <c r="A8" s="86"/>
      <c r="B8" s="86"/>
      <c r="C8" s="86"/>
      <c r="D8" s="86"/>
      <c r="E8" s="86"/>
      <c r="F8" s="86"/>
      <c r="G8" s="86"/>
      <c r="H8" s="86"/>
      <c r="I8" s="86"/>
      <c r="J8" s="86"/>
    </row>
    <row r="9" spans="1:18" x14ac:dyDescent="0.35">
      <c r="A9" s="86"/>
      <c r="B9" s="86"/>
      <c r="C9" s="86"/>
      <c r="D9" s="86"/>
      <c r="E9" s="86"/>
      <c r="F9" s="86"/>
      <c r="G9" s="86"/>
      <c r="H9" s="86"/>
      <c r="I9" s="86"/>
      <c r="J9" s="86"/>
    </row>
    <row r="10" spans="1:18" x14ac:dyDescent="0.35">
      <c r="A10" s="86"/>
      <c r="B10" s="86"/>
      <c r="C10" s="86"/>
      <c r="D10" s="86"/>
      <c r="E10" s="86"/>
      <c r="F10" s="86"/>
      <c r="G10" s="86"/>
      <c r="H10" s="86"/>
      <c r="I10" s="86"/>
      <c r="J10" s="86"/>
    </row>
    <row r="11" spans="1:18" x14ac:dyDescent="0.35">
      <c r="A11" s="86"/>
      <c r="B11" s="86"/>
      <c r="C11" s="86"/>
      <c r="D11" s="86"/>
      <c r="E11" s="86"/>
      <c r="F11" s="86"/>
      <c r="G11" s="86"/>
      <c r="H11" s="86"/>
      <c r="I11" s="86"/>
      <c r="J11" s="86"/>
      <c r="K11" s="159" t="s">
        <v>77</v>
      </c>
      <c r="L11" s="160"/>
      <c r="M11" s="160"/>
      <c r="N11" s="160"/>
      <c r="O11" s="160"/>
      <c r="P11" s="160"/>
      <c r="Q11" s="160"/>
      <c r="R11" s="160"/>
    </row>
    <row r="12" spans="1:18" x14ac:dyDescent="0.35">
      <c r="A12" s="86"/>
      <c r="B12" s="86"/>
      <c r="C12" s="86"/>
      <c r="D12" s="86"/>
      <c r="E12" s="86"/>
      <c r="F12" s="86"/>
      <c r="G12" s="86"/>
      <c r="H12" s="86"/>
      <c r="I12" s="86"/>
      <c r="J12" s="86"/>
      <c r="K12" s="160"/>
      <c r="L12" s="160"/>
      <c r="M12" s="160"/>
      <c r="N12" s="160"/>
      <c r="O12" s="160"/>
      <c r="P12" s="160"/>
      <c r="Q12" s="160"/>
      <c r="R12" s="160"/>
    </row>
    <row r="13" spans="1:18" x14ac:dyDescent="0.35">
      <c r="A13" s="86"/>
      <c r="B13" s="86"/>
      <c r="C13" s="86"/>
      <c r="D13" s="86"/>
      <c r="E13" s="86"/>
      <c r="F13" s="86"/>
      <c r="G13" s="86"/>
      <c r="H13" s="86"/>
      <c r="I13" s="86"/>
      <c r="J13" s="86"/>
      <c r="K13" s="160"/>
      <c r="L13" s="160"/>
      <c r="M13" s="160"/>
      <c r="N13" s="160"/>
      <c r="O13" s="160"/>
      <c r="P13" s="160"/>
      <c r="Q13" s="160"/>
      <c r="R13" s="160"/>
    </row>
    <row r="14" spans="1:18" x14ac:dyDescent="0.35">
      <c r="A14" s="86"/>
      <c r="B14" s="86"/>
      <c r="C14" s="86"/>
      <c r="D14" s="86"/>
      <c r="E14" s="86"/>
      <c r="F14" s="86"/>
      <c r="G14" s="86"/>
      <c r="H14" s="86"/>
      <c r="I14" s="86"/>
      <c r="J14" s="86"/>
      <c r="K14" s="160"/>
      <c r="L14" s="160"/>
      <c r="M14" s="160"/>
      <c r="N14" s="160"/>
      <c r="O14" s="160"/>
      <c r="P14" s="160"/>
      <c r="Q14" s="160"/>
      <c r="R14" s="160"/>
    </row>
    <row r="15" spans="1:18" x14ac:dyDescent="0.35">
      <c r="A15" s="86"/>
      <c r="B15" s="86"/>
      <c r="C15" s="86"/>
      <c r="D15" s="86"/>
      <c r="E15" s="86"/>
      <c r="F15" s="86"/>
      <c r="G15" s="86"/>
      <c r="H15" s="86"/>
      <c r="I15" s="86"/>
      <c r="J15" s="86"/>
      <c r="K15" s="160"/>
      <c r="L15" s="160"/>
      <c r="M15" s="160"/>
      <c r="N15" s="160"/>
      <c r="O15" s="160"/>
      <c r="P15" s="160"/>
      <c r="Q15" s="160"/>
      <c r="R15" s="160"/>
    </row>
    <row r="16" spans="1:18" x14ac:dyDescent="0.35">
      <c r="A16" s="86"/>
      <c r="B16" s="86"/>
      <c r="C16" s="86"/>
      <c r="D16" s="86"/>
      <c r="E16" s="86"/>
      <c r="F16" s="86"/>
      <c r="G16" s="86"/>
      <c r="H16" s="86"/>
      <c r="I16" s="86"/>
      <c r="J16" s="86"/>
      <c r="K16" s="86"/>
      <c r="L16" s="86"/>
      <c r="M16" s="86"/>
      <c r="N16" s="86"/>
      <c r="O16" s="86"/>
      <c r="P16" s="86"/>
      <c r="Q16" s="86"/>
      <c r="R16" s="86"/>
    </row>
    <row r="17" spans="1:18" x14ac:dyDescent="0.35">
      <c r="A17" s="86"/>
      <c r="B17" s="86"/>
      <c r="C17" s="86"/>
      <c r="D17" s="86"/>
      <c r="E17" s="86"/>
      <c r="F17" s="86"/>
      <c r="G17" s="86"/>
      <c r="H17" s="86"/>
      <c r="I17" s="86"/>
      <c r="J17" s="86"/>
      <c r="K17" s="86"/>
      <c r="L17" s="86"/>
      <c r="M17" s="86"/>
      <c r="N17" s="86"/>
      <c r="O17" s="86"/>
      <c r="P17" s="86"/>
      <c r="Q17" s="86"/>
      <c r="R17" s="86"/>
    </row>
    <row r="18" spans="1:18" x14ac:dyDescent="0.35">
      <c r="A18" s="86"/>
      <c r="B18" s="86"/>
      <c r="C18" s="86"/>
      <c r="D18" s="86"/>
      <c r="E18" s="86"/>
      <c r="F18" s="86"/>
      <c r="G18" s="86"/>
      <c r="H18" s="86"/>
      <c r="I18" s="86"/>
      <c r="J18" s="86"/>
      <c r="K18" s="86"/>
      <c r="L18" s="86"/>
      <c r="M18" s="86"/>
      <c r="N18" s="86"/>
      <c r="O18" s="86"/>
      <c r="P18" s="86"/>
      <c r="Q18" s="86"/>
      <c r="R18" s="86"/>
    </row>
    <row r="19" spans="1:18" x14ac:dyDescent="0.35">
      <c r="A19" s="86"/>
      <c r="B19" s="86"/>
      <c r="C19" s="86"/>
      <c r="D19" s="86"/>
      <c r="E19" s="86"/>
      <c r="F19" s="86"/>
      <c r="G19" s="86"/>
      <c r="H19" s="86"/>
      <c r="I19" s="86"/>
      <c r="J19" s="86"/>
    </row>
    <row r="21" spans="1:18" ht="26" x14ac:dyDescent="0.6">
      <c r="A21" s="78"/>
      <c r="B21" s="79"/>
      <c r="C21" s="79"/>
      <c r="D21" s="79"/>
      <c r="E21" s="79"/>
      <c r="F21" s="79"/>
      <c r="G21" s="79"/>
      <c r="H21" s="79"/>
    </row>
  </sheetData>
  <mergeCells count="9">
    <mergeCell ref="A1:J19"/>
    <mergeCell ref="L1:R1"/>
    <mergeCell ref="L2:R2"/>
    <mergeCell ref="L3:R3"/>
    <mergeCell ref="L4:R4"/>
    <mergeCell ref="L5:R5"/>
    <mergeCell ref="L6:R6"/>
    <mergeCell ref="L7:R7"/>
    <mergeCell ref="K11:R18"/>
  </mergeCells>
  <pageMargins left="0.70866141732283472" right="0.70866141732283472" top="0.74803149606299213" bottom="0.74803149606299213" header="0.31496062992125984" footer="0.31496062992125984"/>
  <pageSetup paperSize="9" scale="79" orientation="landscape" verticalDpi="0" r:id="rId1"/>
  <headerFooter>
    <oddHeader>&amp;LEnergieRijk Houten&amp;R&amp;D</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3</vt:i4>
      </vt:variant>
      <vt:variant>
        <vt:lpstr>Benoemde bereiken</vt:lpstr>
      </vt:variant>
      <vt:variant>
        <vt:i4>17</vt:i4>
      </vt:variant>
    </vt:vector>
  </HeadingPairs>
  <TitlesOfParts>
    <vt:vector size="20" baseType="lpstr">
      <vt:lpstr>Rekenblad</vt:lpstr>
      <vt:lpstr>Toelichting</vt:lpstr>
      <vt:lpstr>Energiestromen</vt:lpstr>
      <vt:lpstr>Energiestromen!Afdrukbereik</vt:lpstr>
      <vt:lpstr>Rekenblad!Afdrukbereik</vt:lpstr>
      <vt:lpstr>Toelichting!Afdrukbereik</vt:lpstr>
      <vt:lpstr>cop</vt:lpstr>
      <vt:lpstr>direct</vt:lpstr>
      <vt:lpstr>eprijs</vt:lpstr>
      <vt:lpstr>gas</vt:lpstr>
      <vt:lpstr>gasprijs</vt:lpstr>
      <vt:lpstr>hybe</vt:lpstr>
      <vt:lpstr>hybgas</vt:lpstr>
      <vt:lpstr>ondgas</vt:lpstr>
      <vt:lpstr>ppv</vt:lpstr>
      <vt:lpstr>proce</vt:lpstr>
      <vt:lpstr>procgas</vt:lpstr>
      <vt:lpstr>terugprijs</vt:lpstr>
      <vt:lpstr>vaste</vt:lpstr>
      <vt:lpstr>vastgas</vt:lpstr>
    </vt:vector>
  </TitlesOfParts>
  <Company>EnergieRijk Houten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Rekenhulp Warmtepompen</dc:title>
  <dc:subject>Workshop Wegwijs in Warmte</dc:subject>
  <dc:creator>Ardy Notenboom</dc:creator>
  <cp:lastModifiedBy>Mick Zwart</cp:lastModifiedBy>
  <cp:lastPrinted>2024-10-20T08:27:25Z</cp:lastPrinted>
  <dcterms:created xsi:type="dcterms:W3CDTF">2024-09-15T14:59:03Z</dcterms:created>
  <dcterms:modified xsi:type="dcterms:W3CDTF">2024-12-03T19:52:42Z</dcterms:modified>
</cp:coreProperties>
</file>